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/>
  <bookViews>
    <workbookView xWindow="15" yWindow="2760" windowWidth="9030" windowHeight="5385" tabRatio="892" activeTab="1"/>
  </bookViews>
  <sheets>
    <sheet name="RE" sheetId="159" r:id="rId1"/>
    <sheet name="O" sheetId="138" r:id="rId2"/>
    <sheet name="CFF" sheetId="13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I">#REF!</definedName>
    <definedName name="\S">[1]COMPOS1!#REF!</definedName>
    <definedName name="_01_09_96">#REF!</definedName>
    <definedName name="_xlnm._FilterDatabase" localSheetId="1" hidden="1">O!$B$1:$I$153</definedName>
    <definedName name="_PL1">#REF!</definedName>
    <definedName name="a">#REF!</definedName>
    <definedName name="AA">[0]!AA</definedName>
    <definedName name="AAAAA">[0]!AAAAA</definedName>
    <definedName name="AFDD">[0]!AFDD</definedName>
    <definedName name="ALTA">'[2]PRO-08'!#REF!</definedName>
    <definedName name="amarela">#REF!</definedName>
    <definedName name="ar">#REF!</definedName>
    <definedName name="_xlnm.Print_Area" localSheetId="2">CFF!$A$1:$P$16</definedName>
    <definedName name="_xlnm.Print_Area" localSheetId="1">O!$A$1:$I$153</definedName>
    <definedName name="_xlnm.Print_Area" localSheetId="0">RE!$A:$D</definedName>
    <definedName name="ASP">#REF!</definedName>
    <definedName name="Aut_original">[3]PROJETO!#REF!</definedName>
    <definedName name="Aut_resumo">[4]RESUMO_AUT1!#REF!</definedName>
    <definedName name="AVC">[0]!AVC</definedName>
    <definedName name="azul">#REF!</definedName>
    <definedName name="AZULSINAL">#REF!</definedName>
    <definedName name="_xlnm.Database">#REF!</definedName>
    <definedName name="BDI">#REF!</definedName>
    <definedName name="BG">#REF!</definedName>
    <definedName name="BGU">#REF!</definedName>
    <definedName name="BuiltIn_Print_Area">#REF!</definedName>
    <definedName name="CBU">#REF!</definedName>
    <definedName name="CBUII">#REF!</definedName>
    <definedName name="CBUQB">#REF!</definedName>
    <definedName name="CBUQc">#REF!</definedName>
    <definedName name="CPAV">#REF!</definedName>
    <definedName name="d">#REF!</definedName>
    <definedName name="da">[0]!da</definedName>
    <definedName name="dadinho">#REF!</definedName>
    <definedName name="DADOS">#REF!</definedName>
    <definedName name="Data_Final">#REF!</definedName>
    <definedName name="Data_Início">#REF!</definedName>
    <definedName name="daV">[0]!daV</definedName>
    <definedName name="daVIDSON">[0]!daVIDSON</definedName>
    <definedName name="DGA">'[2]PRO-08'!#REF!</definedName>
    <definedName name="DIST">#REF!</definedName>
    <definedName name="DIST1">#REF!</definedName>
    <definedName name="DIST10">#REF!</definedName>
    <definedName name="DIST2">#REF!</definedName>
    <definedName name="DJ">#REF!</definedName>
    <definedName name="ECJ">#REF!</definedName>
    <definedName name="EJ">#REF!</definedName>
    <definedName name="EXA">'[2]PRO-08'!#REF!</definedName>
    <definedName name="Excel_BuiltIn_Print_Area_4">#REF!</definedName>
    <definedName name="Extenso">[0]!Extenso</definedName>
    <definedName name="fc1a">'[2]PRO-08'!#REF!</definedName>
    <definedName name="FC2A">'[2]PRO-08'!#REF!</definedName>
    <definedName name="FC3A">'[2]PRO-08'!#REF!</definedName>
    <definedName name="hi">#REF!</definedName>
    <definedName name="IM">#REF!</definedName>
    <definedName name="Largura_da_Faixa_de_Tráfego___...........">#REF!</definedName>
    <definedName name="LILASDRENA">#REF!</definedName>
    <definedName name="Medição">#REF!</definedName>
    <definedName name="Meu">#REF!</definedName>
    <definedName name="módulo1.Extenso">[0]!módulo1.Extenso</definedName>
    <definedName name="NTEI">'[2]PRO-08'!#REF!</definedName>
    <definedName name="OPA">'[2]PRO-08'!#REF!</definedName>
    <definedName name="PassaExtenso">[5]!PassaExtenso</definedName>
    <definedName name="pesquisa">#REF!</definedName>
    <definedName name="PL">#REF!</definedName>
    <definedName name="Ponte">[0]!Ponte</definedName>
    <definedName name="Print">[6]QuQuant!#REF!</definedName>
    <definedName name="Print_Area_MI">#REF!</definedName>
    <definedName name="qq">[0]!qq</definedName>
    <definedName name="QQ_2">[0]!QQ_2</definedName>
    <definedName name="RBV">[7]Teor!$C$3:$C$7</definedName>
    <definedName name="rD">[0]!rD</definedName>
    <definedName name="REG">#REF!</definedName>
    <definedName name="REGULA">#REF!</definedName>
    <definedName name="RESUMO">[0]!RESUMO</definedName>
    <definedName name="RMA">'[2]PRO-08'!#REF!</definedName>
    <definedName name="Rodovia___................">#REF!</definedName>
    <definedName name="RS">#REF!</definedName>
    <definedName name="sbg">#REF!</definedName>
    <definedName name="SBTC">#REF!</definedName>
    <definedName name="Teor">[7]Teor!$A$3:$A$7</definedName>
    <definedName name="_xlnm.Print_Titles" localSheetId="1">O!$1:$7</definedName>
    <definedName name="TPM">#REF!</definedName>
    <definedName name="Vazios">[7]Teor!$B$3:$B$7</definedName>
    <definedName name="verde">#REF!</definedName>
    <definedName name="verdepav">#REF!</definedName>
    <definedName name="WEWRWR">[0]!WEWRWR</definedName>
    <definedName name="x">[7]Equipamentos!#REF!</definedName>
    <definedName name="XXX">[0]!XXX</definedName>
    <definedName name="ZA">[0]!ZA</definedName>
  </definedNames>
  <calcPr calcId="144525"/>
</workbook>
</file>

<file path=xl/calcChain.xml><?xml version="1.0" encoding="utf-8"?>
<calcChain xmlns="http://schemas.openxmlformats.org/spreadsheetml/2006/main">
  <c r="P5" i="136" l="1"/>
  <c r="B7" i="159" l="1"/>
  <c r="A7" i="159"/>
  <c r="B14" i="159"/>
  <c r="B14" i="136" s="1"/>
  <c r="A14" i="159"/>
  <c r="A14" i="136" s="1"/>
  <c r="B13" i="159"/>
  <c r="B13" i="136" s="1"/>
  <c r="A13" i="159"/>
  <c r="A13" i="136" s="1"/>
  <c r="D4" i="159" l="1"/>
  <c r="D5" i="159" l="1"/>
  <c r="B11" i="159" l="1"/>
  <c r="B11" i="136" s="1"/>
  <c r="B10" i="159"/>
  <c r="B10" i="136" s="1"/>
  <c r="B9" i="159"/>
  <c r="B9" i="136" s="1"/>
  <c r="B8" i="159"/>
  <c r="B8" i="136" s="1"/>
  <c r="B12" i="159"/>
  <c r="B12" i="136" s="1"/>
  <c r="A11" i="159"/>
  <c r="A11" i="136" s="1"/>
  <c r="A10" i="159"/>
  <c r="A10" i="136" s="1"/>
  <c r="A9" i="159"/>
  <c r="A9" i="136" s="1"/>
  <c r="A8" i="159"/>
  <c r="A8" i="136" s="1"/>
  <c r="A12" i="159"/>
  <c r="A12" i="136" s="1"/>
  <c r="H123" i="138" l="1"/>
  <c r="H127" i="138"/>
  <c r="H24" i="138"/>
  <c r="H42" i="138"/>
  <c r="H56" i="138"/>
  <c r="H34" i="138"/>
  <c r="H114" i="138"/>
  <c r="H18" i="138"/>
  <c r="H132" i="138"/>
  <c r="I21" i="138"/>
  <c r="H15" i="138"/>
  <c r="H31" i="138"/>
  <c r="I14" i="138"/>
  <c r="H21" i="138"/>
  <c r="I15" i="138"/>
  <c r="H26" i="138"/>
  <c r="H38" i="138"/>
  <c r="H119" i="138"/>
  <c r="H14" i="138"/>
  <c r="H135" i="138"/>
  <c r="H78" i="138" l="1"/>
  <c r="H68" i="138"/>
  <c r="H46" i="138"/>
  <c r="H118" i="138"/>
  <c r="H82" i="138"/>
  <c r="H106" i="138"/>
  <c r="H110" i="138"/>
  <c r="H86" i="138"/>
  <c r="H64" i="138"/>
  <c r="H73" i="138"/>
  <c r="H29" i="138" l="1"/>
  <c r="H20" i="138" l="1"/>
  <c r="I20" i="138"/>
  <c r="H52" i="138" l="1"/>
  <c r="I52" i="138" l="1"/>
  <c r="I26" i="138"/>
  <c r="I46" i="138"/>
  <c r="I123" i="138"/>
  <c r="I18" i="138"/>
  <c r="I31" i="138"/>
  <c r="I56" i="138"/>
  <c r="I82" i="138"/>
  <c r="I106" i="138"/>
  <c r="I29" i="138"/>
  <c r="I86" i="138"/>
  <c r="I114" i="138"/>
  <c r="I78" i="138"/>
  <c r="I135" i="138"/>
  <c r="I119" i="138"/>
  <c r="I127" i="138"/>
  <c r="I38" i="138"/>
  <c r="I64" i="138"/>
  <c r="I132" i="138"/>
  <c r="I24" i="138"/>
  <c r="I42" i="138"/>
  <c r="I73" i="138"/>
  <c r="I118" i="138"/>
  <c r="I34" i="138"/>
  <c r="I68" i="138"/>
  <c r="I110" i="138"/>
  <c r="H101" i="138" l="1"/>
  <c r="H60" i="138"/>
  <c r="H59" i="138" s="1"/>
  <c r="H58" i="138"/>
  <c r="H57" i="138" s="1"/>
  <c r="H133" i="138"/>
  <c r="H128" i="138"/>
  <c r="H13" i="138"/>
  <c r="H142" i="138" l="1"/>
  <c r="H151" i="138"/>
  <c r="H150" i="138" s="1"/>
  <c r="H153" i="138"/>
  <c r="H152" i="138" s="1"/>
  <c r="I133" i="138"/>
  <c r="I128" i="138"/>
  <c r="H94" i="138"/>
  <c r="H145" i="138"/>
  <c r="I60" i="138"/>
  <c r="I59" i="138" s="1"/>
  <c r="I58" i="138"/>
  <c r="H102" i="138"/>
  <c r="I13" i="138"/>
  <c r="H93" i="138"/>
  <c r="H100" i="138"/>
  <c r="I151" i="138" l="1"/>
  <c r="I150" i="138" s="1"/>
  <c r="D13" i="159" s="1"/>
  <c r="C13" i="136" s="1"/>
  <c r="E13" i="136" s="1"/>
  <c r="I102" i="138"/>
  <c r="I101" i="138"/>
  <c r="I142" i="138"/>
  <c r="I57" i="138"/>
  <c r="I94" i="138"/>
  <c r="H98" i="138"/>
  <c r="I145" i="138"/>
  <c r="I93" i="138"/>
  <c r="I100" i="138"/>
  <c r="I153" i="138" l="1"/>
  <c r="H92" i="138"/>
  <c r="H138" i="138"/>
  <c r="H137" i="138" s="1"/>
  <c r="H99" i="138"/>
  <c r="I98" i="138"/>
  <c r="H47" i="138"/>
  <c r="H91" i="138"/>
  <c r="H74" i="138"/>
  <c r="H69" i="138"/>
  <c r="H12" i="138"/>
  <c r="I149" i="138" l="1"/>
  <c r="H149" i="138"/>
  <c r="H148" i="138" s="1"/>
  <c r="I152" i="138"/>
  <c r="D14" i="159" s="1"/>
  <c r="C14" i="136" s="1"/>
  <c r="P14" i="136" s="1"/>
  <c r="H116" i="138"/>
  <c r="H36" i="138"/>
  <c r="H96" i="138"/>
  <c r="H104" i="138"/>
  <c r="H130" i="138"/>
  <c r="H80" i="138"/>
  <c r="H84" i="138"/>
  <c r="H66" i="138"/>
  <c r="H112" i="138"/>
  <c r="H108" i="138"/>
  <c r="H76" i="138"/>
  <c r="H62" i="138"/>
  <c r="H16" i="138"/>
  <c r="H32" i="138"/>
  <c r="H125" i="138"/>
  <c r="H40" i="138"/>
  <c r="H54" i="138"/>
  <c r="H44" i="138"/>
  <c r="H22" i="138"/>
  <c r="H121" i="138"/>
  <c r="H71" i="138"/>
  <c r="H50" i="138"/>
  <c r="H27" i="138"/>
  <c r="H89" i="138"/>
  <c r="I148" i="138"/>
  <c r="I47" i="138"/>
  <c r="I74" i="138"/>
  <c r="I69" i="138"/>
  <c r="I91" i="138"/>
  <c r="I12" i="138"/>
  <c r="I92" i="138"/>
  <c r="H144" i="138"/>
  <c r="I138" i="138"/>
  <c r="I99" i="138"/>
  <c r="H134" i="138"/>
  <c r="D12" i="159" l="1"/>
  <c r="C12" i="136" s="1"/>
  <c r="I108" i="138"/>
  <c r="I66" i="138"/>
  <c r="I44" i="138"/>
  <c r="I116" i="138"/>
  <c r="I96" i="138"/>
  <c r="I71" i="138"/>
  <c r="I125" i="138"/>
  <c r="I104" i="138"/>
  <c r="I62" i="138"/>
  <c r="I130" i="138"/>
  <c r="I76" i="138"/>
  <c r="I112" i="138"/>
  <c r="I80" i="138"/>
  <c r="I16" i="138"/>
  <c r="I121" i="138"/>
  <c r="I84" i="138"/>
  <c r="I50" i="138"/>
  <c r="I40" i="138"/>
  <c r="I32" i="138"/>
  <c r="I54" i="138"/>
  <c r="I36" i="138"/>
  <c r="I22" i="138"/>
  <c r="I137" i="138"/>
  <c r="H33" i="138"/>
  <c r="H30" i="138" s="1"/>
  <c r="H85" i="138"/>
  <c r="H83" i="138" s="1"/>
  <c r="H51" i="138"/>
  <c r="H49" i="138" s="1"/>
  <c r="H41" i="138"/>
  <c r="H39" i="138" s="1"/>
  <c r="H81" i="138"/>
  <c r="H79" i="138" s="1"/>
  <c r="H113" i="138"/>
  <c r="H111" i="138" s="1"/>
  <c r="H28" i="138"/>
  <c r="H25" i="138" s="1"/>
  <c r="H37" i="138"/>
  <c r="H35" i="138" s="1"/>
  <c r="H77" i="138"/>
  <c r="H75" i="138" s="1"/>
  <c r="H131" i="138"/>
  <c r="H129" i="138" s="1"/>
  <c r="H140" i="138"/>
  <c r="H139" i="138" s="1"/>
  <c r="H45" i="138"/>
  <c r="H43" i="138" s="1"/>
  <c r="H105" i="138"/>
  <c r="H103" i="138" s="1"/>
  <c r="H126" i="138"/>
  <c r="H124" i="138" s="1"/>
  <c r="I144" i="138"/>
  <c r="H67" i="138"/>
  <c r="H65" i="138" s="1"/>
  <c r="H97" i="138"/>
  <c r="H95" i="138" s="1"/>
  <c r="H143" i="138"/>
  <c r="H17" i="138"/>
  <c r="H11" i="138" s="1"/>
  <c r="H55" i="138"/>
  <c r="H53" i="138" s="1"/>
  <c r="H117" i="138"/>
  <c r="H115" i="138" s="1"/>
  <c r="H90" i="138"/>
  <c r="H88" i="138" s="1"/>
  <c r="H63" i="138"/>
  <c r="H61" i="138" s="1"/>
  <c r="H109" i="138"/>
  <c r="H107" i="138" s="1"/>
  <c r="H23" i="138"/>
  <c r="H19" i="138" s="1"/>
  <c r="H72" i="138"/>
  <c r="H70" i="138" s="1"/>
  <c r="H122" i="138"/>
  <c r="H120" i="138" s="1"/>
  <c r="I134" i="138"/>
  <c r="H10" i="138" l="1"/>
  <c r="H48" i="138"/>
  <c r="H87" i="138"/>
  <c r="I27" i="138"/>
  <c r="I28" i="138"/>
  <c r="I17" i="138"/>
  <c r="I11" i="138" s="1"/>
  <c r="I63" i="138"/>
  <c r="I61" i="138" s="1"/>
  <c r="I89" i="138"/>
  <c r="I37" i="138"/>
  <c r="I35" i="138" s="1"/>
  <c r="I72" i="138"/>
  <c r="I70" i="138" s="1"/>
  <c r="I122" i="138"/>
  <c r="I120" i="138" s="1"/>
  <c r="H147" i="138"/>
  <c r="I90" i="138"/>
  <c r="I45" i="138"/>
  <c r="I43" i="138" s="1"/>
  <c r="I81" i="138"/>
  <c r="I79" i="138" s="1"/>
  <c r="I109" i="138"/>
  <c r="I107" i="138" s="1"/>
  <c r="H146" i="138"/>
  <c r="I51" i="138"/>
  <c r="I49" i="138" s="1"/>
  <c r="I41" i="138"/>
  <c r="I39" i="138" s="1"/>
  <c r="I85" i="138"/>
  <c r="I83" i="138" s="1"/>
  <c r="I117" i="138"/>
  <c r="I115" i="138" s="1"/>
  <c r="I77" i="138"/>
  <c r="I75" i="138" s="1"/>
  <c r="I126" i="138"/>
  <c r="I124" i="138" s="1"/>
  <c r="I67" i="138"/>
  <c r="I65" i="138" s="1"/>
  <c r="I105" i="138"/>
  <c r="I103" i="138" s="1"/>
  <c r="I131" i="138"/>
  <c r="I129" i="138" s="1"/>
  <c r="I143" i="138"/>
  <c r="I33" i="138"/>
  <c r="I30" i="138" s="1"/>
  <c r="I55" i="138"/>
  <c r="I53" i="138" s="1"/>
  <c r="I97" i="138"/>
  <c r="I95" i="138" s="1"/>
  <c r="I140" i="138"/>
  <c r="I139" i="138" s="1"/>
  <c r="I23" i="138"/>
  <c r="I19" i="138" s="1"/>
  <c r="I113" i="138"/>
  <c r="I111" i="138" s="1"/>
  <c r="I25" i="138" l="1"/>
  <c r="H141" i="138"/>
  <c r="I88" i="138"/>
  <c r="I48" i="138"/>
  <c r="I146" i="138"/>
  <c r="I147" i="138"/>
  <c r="I10" i="138" l="1"/>
  <c r="I87" i="138"/>
  <c r="D10" i="159" s="1"/>
  <c r="H136" i="138"/>
  <c r="D9" i="159"/>
  <c r="I141" i="138"/>
  <c r="C9" i="136" l="1"/>
  <c r="K9" i="136" s="1"/>
  <c r="C10" i="136"/>
  <c r="L10" i="136" s="1"/>
  <c r="H9" i="138"/>
  <c r="H8" i="138" s="1"/>
  <c r="D8" i="159"/>
  <c r="I136" i="138"/>
  <c r="I9" i="138" s="1"/>
  <c r="L9" i="136"/>
  <c r="J9" i="136"/>
  <c r="I9" i="136" l="1"/>
  <c r="K10" i="136"/>
  <c r="C8" i="136"/>
  <c r="G8" i="136" s="1"/>
  <c r="I8" i="138"/>
  <c r="D7" i="159"/>
  <c r="D11" i="159"/>
  <c r="M10" i="136"/>
  <c r="F8" i="136" l="1"/>
  <c r="K8" i="136"/>
  <c r="H8" i="136"/>
  <c r="J8" i="136"/>
  <c r="I8" i="136"/>
  <c r="C11" i="136"/>
  <c r="M12" i="136" s="1"/>
  <c r="M15" i="136" s="1"/>
  <c r="C11" i="159"/>
  <c r="D15" i="159"/>
  <c r="C9" i="159"/>
  <c r="C10" i="159"/>
  <c r="C8" i="159"/>
  <c r="P10" i="136"/>
  <c r="O10" i="136"/>
  <c r="N10" i="136"/>
  <c r="G12" i="136" l="1"/>
  <c r="G15" i="136" s="1"/>
  <c r="P11" i="136"/>
  <c r="L12" i="136"/>
  <c r="L15" i="136" s="1"/>
  <c r="K12" i="136"/>
  <c r="K15" i="136" s="1"/>
  <c r="J12" i="136"/>
  <c r="J15" i="136" s="1"/>
  <c r="I12" i="136"/>
  <c r="I15" i="136" s="1"/>
  <c r="E12" i="136"/>
  <c r="F12" i="136"/>
  <c r="F15" i="136" s="1"/>
  <c r="N12" i="136"/>
  <c r="N15" i="136" s="1"/>
  <c r="O12" i="136"/>
  <c r="O15" i="136" s="1"/>
  <c r="P12" i="136"/>
  <c r="P15" i="136" s="1"/>
  <c r="H12" i="136"/>
  <c r="H15" i="136" s="1"/>
  <c r="C13" i="159"/>
  <c r="C14" i="159"/>
  <c r="C7" i="159"/>
  <c r="C12" i="159"/>
  <c r="E15" i="136" l="1"/>
  <c r="E16" i="136" s="1"/>
  <c r="F16" i="136" s="1"/>
  <c r="G16" i="136" s="1"/>
  <c r="C15" i="159"/>
  <c r="H16" i="136" l="1"/>
  <c r="I16" i="136" s="1"/>
  <c r="J16" i="136" s="1"/>
  <c r="K16" i="136" s="1"/>
  <c r="L16" i="136" s="1"/>
  <c r="M16" i="136" s="1"/>
  <c r="N16" i="136" s="1"/>
  <c r="O16" i="136" s="1"/>
  <c r="P16" i="136" s="1"/>
</calcChain>
</file>

<file path=xl/sharedStrings.xml><?xml version="1.0" encoding="utf-8"?>
<sst xmlns="http://schemas.openxmlformats.org/spreadsheetml/2006/main" count="558" uniqueCount="300">
  <si>
    <t>Transporte comercial material betuminoso a frio - RR-2C</t>
  </si>
  <si>
    <t xml:space="preserve">t </t>
  </si>
  <si>
    <t>kg</t>
  </si>
  <si>
    <t>un</t>
  </si>
  <si>
    <t>2 S 02 400 00</t>
  </si>
  <si>
    <t xml:space="preserve">Fornecimento, preparo e colocação formas aço CA 50 </t>
  </si>
  <si>
    <t xml:space="preserve">Pintura de ligação </t>
  </si>
  <si>
    <t>2 S 03 510 00</t>
  </si>
  <si>
    <t>2 S 03 580 02</t>
  </si>
  <si>
    <t>1 N 00 112 90</t>
  </si>
  <si>
    <t>1 N 00 112 91</t>
  </si>
  <si>
    <t>Fornecimento de CAP-50/70</t>
  </si>
  <si>
    <t>2 S 03 991 02</t>
  </si>
  <si>
    <t>DIAS CONSECUTIVOS</t>
  </si>
  <si>
    <t>TOTAL PARCIAL</t>
  </si>
  <si>
    <t>%</t>
  </si>
  <si>
    <t>RESUMO DO ORÇAMENTO</t>
  </si>
  <si>
    <t>ORÇAMENTO</t>
  </si>
  <si>
    <t xml:space="preserve">Aparelho apoio em neoprene fretado-forn. e aplic. </t>
  </si>
  <si>
    <t>Fornecimento de RR-2C</t>
  </si>
  <si>
    <t>m³</t>
  </si>
  <si>
    <t>m</t>
  </si>
  <si>
    <t>t</t>
  </si>
  <si>
    <t xml:space="preserve">Escoramento com madeira de OAE </t>
  </si>
  <si>
    <t xml:space="preserve">kg </t>
  </si>
  <si>
    <t>2 N 09 600 01</t>
  </si>
  <si>
    <t>2 N 09 600 03</t>
  </si>
  <si>
    <t>TOTAL ACUMULADO</t>
  </si>
  <si>
    <t>SERVIÇO</t>
  </si>
  <si>
    <t>QUANT.</t>
  </si>
  <si>
    <t>dia</t>
  </si>
  <si>
    <t>2 S 03 990 02</t>
  </si>
  <si>
    <t xml:space="preserve">Protensão e injeção cabo 6 cord. D=12,7 mm - MAC </t>
  </si>
  <si>
    <t xml:space="preserve">m² </t>
  </si>
  <si>
    <t xml:space="preserve">m³ </t>
  </si>
  <si>
    <t xml:space="preserve">un </t>
  </si>
  <si>
    <t xml:space="preserve">Dreno de PVC D=100 mm </t>
  </si>
  <si>
    <t>2 S 03 119 01</t>
  </si>
  <si>
    <t>2 N 03 000 02</t>
  </si>
  <si>
    <t>2 S 03 371 01</t>
  </si>
  <si>
    <t>2 S 03 371 02</t>
  </si>
  <si>
    <t xml:space="preserve">Confecção e colocação cabo 6 cord de 12,7 mm - MAC </t>
  </si>
  <si>
    <t>TOTAL DO ORÇAMENTO</t>
  </si>
  <si>
    <t>CÓDIGO</t>
  </si>
  <si>
    <t>DISCRIMINAÇÃO</t>
  </si>
  <si>
    <t>UN.</t>
  </si>
  <si>
    <t>CUSTO COM BONIFICAÇÃO (R$)</t>
  </si>
  <si>
    <t>2 S 03 999 02</t>
  </si>
  <si>
    <t>0</t>
  </si>
  <si>
    <t>30</t>
  </si>
  <si>
    <t>60</t>
  </si>
  <si>
    <t>90</t>
  </si>
  <si>
    <t>120</t>
  </si>
  <si>
    <t>150</t>
  </si>
  <si>
    <t>180</t>
  </si>
  <si>
    <t xml:space="preserve">Forma de placa compensada resinada </t>
  </si>
  <si>
    <t xml:space="preserve">Forma de placa compensada plastificada </t>
  </si>
  <si>
    <t>2 S 02 540 71</t>
  </si>
  <si>
    <t>Conc. betum. usin. a quente c cal hidr. capa rolam</t>
  </si>
  <si>
    <t>Custo Unit.</t>
  </si>
  <si>
    <t>Custo TOTAL</t>
  </si>
  <si>
    <t>Com LDI                         R$</t>
  </si>
  <si>
    <t>Com LDI                          R$</t>
  </si>
  <si>
    <t>CUSTO COM LDI (R$)</t>
  </si>
  <si>
    <t>CRONOGRAMA FÍSICO-FINANCEIRO</t>
  </si>
  <si>
    <t>210</t>
  </si>
  <si>
    <t>240</t>
  </si>
  <si>
    <t>270</t>
  </si>
  <si>
    <t>300</t>
  </si>
  <si>
    <t>330</t>
  </si>
  <si>
    <t>360</t>
  </si>
  <si>
    <t>Concreto usinado bombeado fck=25MPa, inclusive lançamento e adensamento</t>
  </si>
  <si>
    <t>Concreto usinado bombeado fck=30MPa, inclusive lançamento e adensamento</t>
  </si>
  <si>
    <t>Guarda-corpo com corrimão em tubo de aço galvanizado 1 1/2"</t>
  </si>
  <si>
    <r>
      <t>Referencial:</t>
    </r>
    <r>
      <rPr>
        <sz val="10"/>
        <rFont val="Arial"/>
        <family val="2"/>
      </rPr>
      <t xml:space="preserve"> SINAPI - SICRO 2/DNIT</t>
    </r>
  </si>
  <si>
    <t>Carga, trans, içam. e lançam. de pré-laje (0,50 tf)</t>
  </si>
  <si>
    <t>S 84862</t>
  </si>
  <si>
    <t>N 74138/006</t>
  </si>
  <si>
    <t>Concreto usinado bombeado fck=40MPa, inclusive lançamento e adensamento</t>
  </si>
  <si>
    <t>2 N 03 999 15</t>
  </si>
  <si>
    <t>Protensão e injeção cabo 15 cord. D=12,7 mm</t>
  </si>
  <si>
    <t>2 N 03 990 15</t>
  </si>
  <si>
    <t>Confecção e colocação cabo 15 cord. D=12,7 mm</t>
  </si>
  <si>
    <t>PN 1</t>
  </si>
  <si>
    <t>PN 2</t>
  </si>
  <si>
    <t>N 73608</t>
  </si>
  <si>
    <t>Faixa de piso podotátil vermelho 40cm de largura tipo direcional/alerta - forn. e assentamento</t>
  </si>
  <si>
    <t>PN 3</t>
  </si>
  <si>
    <t>PN 4</t>
  </si>
  <si>
    <t>PN 5</t>
  </si>
  <si>
    <t>Sem LDI                          R$</t>
  </si>
  <si>
    <t>PREFEITURA MUNICIPAL DE TIMBÓ</t>
  </si>
  <si>
    <r>
      <t>Obra:</t>
    </r>
    <r>
      <rPr>
        <sz val="10"/>
        <rFont val="Arial"/>
        <family val="2"/>
      </rPr>
      <t xml:space="preserve"> Ponte sobre o Rio Benedito</t>
    </r>
  </si>
  <si>
    <r>
      <t>Dimensão:</t>
    </r>
    <r>
      <rPr>
        <sz val="10"/>
        <rFont val="Arial"/>
        <family val="2"/>
      </rPr>
      <t xml:space="preserve"> 85,00 m X 15,00 m = 1.275,00 m²</t>
    </r>
  </si>
  <si>
    <t>PONTE SOBRE O RIO BENEDITO</t>
  </si>
  <si>
    <t>PN 6</t>
  </si>
  <si>
    <r>
      <t>Trecho:</t>
    </r>
    <r>
      <rPr>
        <sz val="10"/>
        <rFont val="Arial"/>
        <family val="2"/>
      </rPr>
      <t xml:space="preserve"> Ligação entre Rodovia SC-416 e SC-477</t>
    </r>
  </si>
  <si>
    <t>Administração local</t>
  </si>
  <si>
    <t>ITEM</t>
  </si>
  <si>
    <t>Execução de estaca raiz com cravação em rocha diâm. 350mm, com injeção de argamassa, exceto materiais, serviços em terra firme</t>
  </si>
  <si>
    <t>Execução de estaca raiz com cravação em solo diâm. 450mm, com injeção de argamassa, exceto materiais, serviços em terra firme</t>
  </si>
  <si>
    <t>Execução de estaca raiz com cravação em rocha diâm. 350mm, com injeção de argamassa, exceto materiais, serviços em água</t>
  </si>
  <si>
    <t>Execução de estaca raiz com cravação em solo diâm. 450mm, com injeção de argamassa, exceto materiais, serviços em água</t>
  </si>
  <si>
    <t>Encamisamento de concreto para estaca raiz imersa, diâm. 800mm - cravação de camisa metálica, escavação e limpeza, posicionamento de armadura e lançamento de concreto, exceto materiais</t>
  </si>
  <si>
    <t>Estacas raiz</t>
  </si>
  <si>
    <t>Encamisamento das estacas</t>
  </si>
  <si>
    <t>Bloco - Fundação Apoios 1 e 4</t>
  </si>
  <si>
    <t>Bloco - Fundação Apoios 2 e 3</t>
  </si>
  <si>
    <t>Baldrame - Apoios 1 e 4</t>
  </si>
  <si>
    <t>Baldrame - Apoios 2 e 3</t>
  </si>
  <si>
    <t>Pilar</t>
  </si>
  <si>
    <t>Camisa metálica aço ASTM A-36, Dint.=800mm e=1/2", para estaca escavada - fornecimento</t>
  </si>
  <si>
    <t>3.1</t>
  </si>
  <si>
    <t>Calços - Apoio Tipo 1</t>
  </si>
  <si>
    <t>Calços - Apoio Tipo 2</t>
  </si>
  <si>
    <t>Aparelho de apoio - Neoprene fretado Tipo 1</t>
  </si>
  <si>
    <t>Aparelho de apoio - Neoprene fretado Tipo 2</t>
  </si>
  <si>
    <t>Cortinas de contenção - Console</t>
  </si>
  <si>
    <t>Viga Travessa - Apoios 1 e 4</t>
  </si>
  <si>
    <t>Viga Travessa - Apoios 2 e 3</t>
  </si>
  <si>
    <t>Parede de fechamento - Apoios 1 e 4</t>
  </si>
  <si>
    <t>Parede de fechamento - Apoios 2 e 3</t>
  </si>
  <si>
    <t>Alas de contenção</t>
  </si>
  <si>
    <t>4.1</t>
  </si>
  <si>
    <t>Transversinas - Vãos 1 e 3</t>
  </si>
  <si>
    <t>Transversinas - Vão 2</t>
  </si>
  <si>
    <t>Laje de pista</t>
  </si>
  <si>
    <t>Lajes de aproximação</t>
  </si>
  <si>
    <t>New Jersey sobre a laje do tabuleiro</t>
  </si>
  <si>
    <t>Lajes de preenchimento - Tipo 1</t>
  </si>
  <si>
    <t>Lajes de preenchimento - Tipo 2</t>
  </si>
  <si>
    <t>Guarda-corpo - Metálico</t>
  </si>
  <si>
    <t>Tubo dreno 4" a cada 4m</t>
  </si>
  <si>
    <t>Passagem de pedestres</t>
  </si>
  <si>
    <t>Pavimento de CBUQ</t>
  </si>
  <si>
    <t>INFRAESTRUTURA</t>
  </si>
  <si>
    <t>MESOESTRUTURA</t>
  </si>
  <si>
    <t>SUPERESTRUTURA</t>
  </si>
  <si>
    <t>ACABAMENTOS E OBRAS COMPLEMENTARES</t>
  </si>
  <si>
    <t>N 74138/003</t>
  </si>
  <si>
    <t>N 74138/004</t>
  </si>
  <si>
    <t>Transporte comercial material betuminoso a quente CAP 50/70</t>
  </si>
  <si>
    <t>PN 11</t>
  </si>
  <si>
    <t>PN 12</t>
  </si>
  <si>
    <t>PN 13</t>
  </si>
  <si>
    <t>ADMINISTRAÇÃO LOCAL</t>
  </si>
  <si>
    <t>MOBILIZAÇÃO</t>
  </si>
  <si>
    <t>DESMOBILIZAÇÃO</t>
  </si>
  <si>
    <t>Mobilização e instalação de canteiro de obras</t>
  </si>
  <si>
    <t>Desmobilização e desinstalação de canteiro de obras</t>
  </si>
  <si>
    <t>1.1</t>
  </si>
  <si>
    <t>1.1.1</t>
  </si>
  <si>
    <t>1.1.2</t>
  </si>
  <si>
    <t>1.1.3</t>
  </si>
  <si>
    <t>1.1.4</t>
  </si>
  <si>
    <t>1.1.5</t>
  </si>
  <si>
    <t>1.1.6</t>
  </si>
  <si>
    <t>1.1.7</t>
  </si>
  <si>
    <t>1.2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</si>
  <si>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</si>
  <si>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</si>
  <si>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</si>
  <si>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</si>
  <si>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</si>
  <si>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</si>
  <si>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</si>
  <si>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</si>
  <si>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</si>
  <si>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</si>
  <si>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1.3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</si>
  <si>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</si>
  <si>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</si>
  <si>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</si>
  <si>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</si>
  <si>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</si>
  <si>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</si>
  <si>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</si>
  <si>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</si>
  <si>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</si>
  <si>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</si>
  <si>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1.4</t>
  </si>
  <si>
    <t>1.4.1</t>
  </si>
  <si>
    <t>1.4.2</t>
  </si>
  <si>
    <t>1.4.3</t>
  </si>
  <si>
    <t>1.1.1.1</t>
  </si>
  <si>
    <t>1.1.1.2</t>
  </si>
  <si>
    <t>1.1.1.3</t>
  </si>
  <si>
    <t>1.1.1.4</t>
  </si>
  <si>
    <t>1.1.1.5</t>
  </si>
  <si>
    <t>1.1.1.6</t>
  </si>
  <si>
    <t>1.1.1.7</t>
  </si>
  <si>
    <t>1.1.2.1</t>
  </si>
  <si>
    <t>1.1.2.2</t>
  </si>
  <si>
    <t>1.1.2.3</t>
  </si>
  <si>
    <t>1.1.2.4</t>
  </si>
  <si>
    <t>1.1.2.5</t>
  </si>
  <si>
    <t>1.1.3.1</t>
  </si>
  <si>
    <t>1.1.3.2</t>
  </si>
  <si>
    <t>1.1.3.3</t>
  </si>
  <si>
    <t>1.1.3.4</t>
  </si>
  <si>
    <t>1.1.4.1</t>
  </si>
  <si>
    <t>1.1.4.2</t>
  </si>
  <si>
    <t>1.1.4.3</t>
  </si>
  <si>
    <t>1.1.4.4</t>
  </si>
  <si>
    <t>1.1.5.1</t>
  </si>
  <si>
    <t>1.1.5.2</t>
  </si>
  <si>
    <t>1.1.5.3</t>
  </si>
  <si>
    <t>1.1.6.1</t>
  </si>
  <si>
    <t>1.1.6.2</t>
  </si>
  <si>
    <t>1.1.6.3</t>
  </si>
  <si>
    <t>1.1.7.1</t>
  </si>
  <si>
    <t>1.1.7.2</t>
  </si>
  <si>
    <t>1.1.7.3</t>
  </si>
  <si>
    <t>1.1.7.4</t>
  </si>
  <si>
    <t>1.2.1.1</t>
  </si>
  <si>
    <t>1.2.1.2</t>
  </si>
  <si>
    <t>1.2.1.3</t>
  </si>
  <si>
    <t>1.2.2.1</t>
  </si>
  <si>
    <t>1.2.2.2</t>
  </si>
  <si>
    <t>1.2.2.3</t>
  </si>
  <si>
    <t>1.2.3.1</t>
  </si>
  <si>
    <t>1.2.4.1</t>
  </si>
  <si>
    <t>1.2.5.1</t>
  </si>
  <si>
    <t>1.2.5.2</t>
  </si>
  <si>
    <t>1.2.5.3</t>
  </si>
  <si>
    <t>1.2.6.1</t>
  </si>
  <si>
    <t>1.2.6.2</t>
  </si>
  <si>
    <t>1.2.6.3</t>
  </si>
  <si>
    <t>1.2.6.4</t>
  </si>
  <si>
    <t>1.2.7.1</t>
  </si>
  <si>
    <t>1.2.7.2</t>
  </si>
  <si>
    <t>1.2.7.3</t>
  </si>
  <si>
    <t>1.2.7.4</t>
  </si>
  <si>
    <t>1.2.8.1</t>
  </si>
  <si>
    <t>1.2.8.2</t>
  </si>
  <si>
    <t>1.2.8.3</t>
  </si>
  <si>
    <t>1.2.9.1</t>
  </si>
  <si>
    <t>1.2.9.2</t>
  </si>
  <si>
    <t>1.2.9.3</t>
  </si>
  <si>
    <t>1.2.10.1</t>
  </si>
  <si>
    <t>1.2.10.2</t>
  </si>
  <si>
    <t>1.2.10.3</t>
  </si>
  <si>
    <t>1.3.1.1</t>
  </si>
  <si>
    <t>1.3.1.2</t>
  </si>
  <si>
    <t>1.3.1.3</t>
  </si>
  <si>
    <t>1.3.1.4</t>
  </si>
  <si>
    <t>1.3.1.5</t>
  </si>
  <si>
    <t>1.3.1.6</t>
  </si>
  <si>
    <t>1.3.2.1</t>
  </si>
  <si>
    <t>1.3.2.2</t>
  </si>
  <si>
    <t>1.3.2.3</t>
  </si>
  <si>
    <t>1.3.2.4</t>
  </si>
  <si>
    <t>1.3.2.5</t>
  </si>
  <si>
    <t>1.3.2.6</t>
  </si>
  <si>
    <t>1.3.3.1</t>
  </si>
  <si>
    <t>1.3.3.2</t>
  </si>
  <si>
    <t>1.3.3.3</t>
  </si>
  <si>
    <t>1.3.4.1</t>
  </si>
  <si>
    <t>1.3.4.2</t>
  </si>
  <si>
    <t>1.3.4.3</t>
  </si>
  <si>
    <t>1.3.5.1</t>
  </si>
  <si>
    <t>1.3.5.2</t>
  </si>
  <si>
    <t>1.3.5.3</t>
  </si>
  <si>
    <t>1.3.6.1</t>
  </si>
  <si>
    <t>1.3.6.2</t>
  </si>
  <si>
    <t>1.3.6.3</t>
  </si>
  <si>
    <t>1.3.6.4</t>
  </si>
  <si>
    <t>1.3.7.1</t>
  </si>
  <si>
    <t>1.3.7.2</t>
  </si>
  <si>
    <t>1.3.7.3</t>
  </si>
  <si>
    <t>1.3.8.1</t>
  </si>
  <si>
    <t>1.3.8.2</t>
  </si>
  <si>
    <t>1.3.8.3</t>
  </si>
  <si>
    <t>1.3.8.4</t>
  </si>
  <si>
    <t>1.3.9.1</t>
  </si>
  <si>
    <t>1.3.9.2</t>
  </si>
  <si>
    <t>1.3.9.3</t>
  </si>
  <si>
    <t>1.3.9.4</t>
  </si>
  <si>
    <t>1.3.10.1</t>
  </si>
  <si>
    <t>1.4.1.1</t>
  </si>
  <si>
    <t>1.4.1.2.1</t>
  </si>
  <si>
    <t>1.4.3.1</t>
  </si>
  <si>
    <t>1.4.3.2</t>
  </si>
  <si>
    <t>1.4.3.3</t>
  </si>
  <si>
    <t>1.4.3.4</t>
  </si>
  <si>
    <t>1.4.3.5</t>
  </si>
  <si>
    <t>1.4.3.6</t>
  </si>
  <si>
    <t>SEM desoneração</t>
  </si>
  <si>
    <t>Vigas pré-moldadas (compr. 21,20m e h=1,50m)</t>
  </si>
  <si>
    <t>Vigas pré-moldadas (compr. 40,00m e h=2,00m)</t>
  </si>
  <si>
    <t>Lançamento de viga pré-moldada 30t com guindaste autop. capacidade máx. 300t e alcance 120m</t>
  </si>
  <si>
    <t>Lançamento de viga pré-moldada 80t com treliça metálica SICET capacidade máx. 100t e compr. máx. 40m</t>
  </si>
  <si>
    <t>2 N 03 100 40</t>
  </si>
  <si>
    <t>PN 14</t>
  </si>
  <si>
    <t>PN 15</t>
  </si>
  <si>
    <t>S 94963</t>
  </si>
  <si>
    <t>Concreto fck=15MPa, traço 1:3,4:3,5 (cimento / areia média / brita 1) - preparo mecânico com betoneira 400L</t>
  </si>
  <si>
    <r>
      <t>Data base:</t>
    </r>
    <r>
      <rPr>
        <sz val="10"/>
        <rFont val="Arial"/>
        <family val="2"/>
      </rPr>
      <t xml:space="preserve"> DEZEMBRO/16</t>
    </r>
  </si>
  <si>
    <t>1.3.2.7</t>
  </si>
  <si>
    <t>Equipe de apoio c/ guindaste p/ montagem, desmontagem, transp. e operação da treliça SICET 100/40 (lanç. de vigas de concreto pré-moldadas 80t)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</si>
</sst>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(* #,##0.00_);_(* \(#,##0.00\);_(* &quot;-&quot;??_);_(@_)"/>
    <numFmt numFmtId="165" formatCode="General_)"/>
    <numFmt numFmtId="167" formatCode="#,##0\ \ \ \ "/>
    <numFmt numFmtId="168" formatCode="#,##0.00\ \ \ "/>
    <numFmt numFmtId="169" formatCode="#,##0.00\ \ \ \ "/>
    <numFmt numFmtId="170" formatCode="#,##0.00\ "/>
    <numFmt numFmtId="171" formatCode="#,##0\ \ \ "/>
    <numFmt numFmtId="172" formatCode="0.000"/>
    <numFmt numFmtId="174" formatCode="#,##0.00\ \ "/>
    <numFmt numFmtId="182" formatCode="#,##0.0\ "/>
    <numFmt numFmtId="183" formatCode="#,##0\ "/>
    <numFmt numFmtId="194" formatCode="&quot;LDI: &quot;0.00%"/>
    <numFmt numFmtId="197" formatCode="_(&quot;R$ &quot;* #,##0.00_);_(&quot;R$ &quot;* \(#,##0.00\);_(&quot;R$ &quot;* &quot;-&quot;??_);_(@_)"/>
    <numFmt numFmtId="198" formatCode="#."/>
    <numFmt numFmtId="199" formatCode="\$#,##0\ ;\(\$#,##0\)"/>
    <numFmt numFmtId="200" formatCode="_(&quot;Cr$&quot;* #,##0.00_);_(&quot;Cr$&quot;* \(#,##0.00\);_(&quot;Cr$&quot;* &quot;-&quot;??_);_(@_)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24"/>
      <name val="Arial"/>
      <family val="2"/>
    </font>
    <font>
      <b/>
      <sz val="12"/>
      <color indexed="24"/>
      <name val="Arial"/>
      <family val="2"/>
    </font>
    <font>
      <sz val="10"/>
      <color indexed="24"/>
      <name val="Arial"/>
      <family val="2"/>
    </font>
    <font>
      <sz val="1"/>
      <color indexed="16"/>
      <name val="Courier"/>
      <family val="3"/>
    </font>
    <font>
      <sz val="12"/>
      <color indexed="24"/>
      <name val="Arial"/>
      <family val="2"/>
    </font>
    <font>
      <sz val="1"/>
      <color indexed="18"/>
      <name val="Courier"/>
      <family val="3"/>
    </font>
    <font>
      <b/>
      <sz val="1"/>
      <color indexed="16"/>
      <name val="Courier"/>
      <family val="3"/>
    </font>
    <font>
      <b/>
      <sz val="10"/>
      <color theme="0"/>
      <name val="Arial"/>
      <family val="2"/>
    </font>
    <font>
      <b/>
      <i/>
      <sz val="12"/>
      <name val="Arial"/>
      <family val="2"/>
    </font>
    <font>
      <b/>
      <i/>
      <sz val="10"/>
      <color theme="0"/>
      <name val="Arial"/>
      <family val="2"/>
    </font>
    <font>
      <b/>
      <i/>
      <sz val="11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4" fillId="0" borderId="0"/>
    <xf numFmtId="164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3" fontId="13" fillId="0" borderId="0" applyFont="0" applyFill="0" applyBorder="0" applyAlignment="0" applyProtection="0"/>
    <xf numFmtId="198" fontId="14" fillId="0" borderId="0">
      <protection locked="0"/>
    </xf>
    <xf numFmtId="198" fontId="14" fillId="0" borderId="0">
      <protection locked="0"/>
    </xf>
    <xf numFmtId="0" fontId="4" fillId="0" borderId="0"/>
    <xf numFmtId="199" fontId="15" fillId="0" borderId="0" applyFont="0" applyFill="0" applyBorder="0" applyAlignment="0" applyProtection="0"/>
    <xf numFmtId="200" fontId="2" fillId="0" borderId="0" applyFont="0" applyFill="0" applyBorder="0" applyAlignment="0" applyProtection="0"/>
    <xf numFmtId="198" fontId="14" fillId="0" borderId="0">
      <protection locked="0"/>
    </xf>
    <xf numFmtId="198" fontId="14" fillId="0" borderId="0">
      <protection locked="0"/>
    </xf>
    <xf numFmtId="198" fontId="16" fillId="0" borderId="0">
      <protection locked="0"/>
    </xf>
    <xf numFmtId="198" fontId="17" fillId="0" borderId="0">
      <protection locked="0"/>
    </xf>
    <xf numFmtId="198" fontId="17" fillId="0" borderId="0">
      <protection locked="0"/>
    </xf>
    <xf numFmtId="3" fontId="15" fillId="0" borderId="0" applyFont="0" applyFill="0" applyBorder="0" applyAlignment="0" applyProtection="0"/>
  </cellStyleXfs>
  <cellXfs count="168">
    <xf numFmtId="0" fontId="0" fillId="0" borderId="0" xfId="0"/>
    <xf numFmtId="165" fontId="3" fillId="0" borderId="0" xfId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2" xfId="0" applyNumberFormat="1" applyFont="1" applyBorder="1" applyAlignment="1">
      <alignment horizontal="centerContinuous" vertical="center"/>
    </xf>
    <xf numFmtId="49" fontId="5" fillId="0" borderId="2" xfId="0" applyNumberFormat="1" applyFont="1" applyBorder="1" applyAlignment="1">
      <alignment horizontal="centerContinuous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Continuous" vertical="center"/>
    </xf>
    <xf numFmtId="49" fontId="3" fillId="0" borderId="3" xfId="0" applyNumberFormat="1" applyFont="1" applyBorder="1" applyAlignment="1">
      <alignment horizontal="centerContinuous" vertical="center"/>
    </xf>
    <xf numFmtId="0" fontId="2" fillId="0" borderId="0" xfId="0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2" fontId="6" fillId="0" borderId="15" xfId="0" applyNumberFormat="1" applyFont="1" applyBorder="1" applyAlignment="1">
      <alignment horizontal="center" vertical="center"/>
    </xf>
    <xf numFmtId="170" fontId="6" fillId="0" borderId="15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64" fontId="3" fillId="0" borderId="0" xfId="2" applyFont="1" applyBorder="1" applyAlignment="1">
      <alignment vertical="center"/>
    </xf>
    <xf numFmtId="194" fontId="5" fillId="0" borderId="0" xfId="0" applyNumberFormat="1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centerContinuous" vertical="center"/>
    </xf>
    <xf numFmtId="0" fontId="10" fillId="0" borderId="2" xfId="0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49" fontId="3" fillId="0" borderId="14" xfId="0" applyNumberFormat="1" applyFont="1" applyFill="1" applyBorder="1" applyAlignment="1">
      <alignment horizontal="centerContinuous" vertical="top"/>
    </xf>
    <xf numFmtId="0" fontId="3" fillId="0" borderId="0" xfId="0" applyFont="1" applyFill="1" applyBorder="1" applyAlignment="1">
      <alignment horizontal="centerContinuous" vertical="top"/>
    </xf>
    <xf numFmtId="49" fontId="3" fillId="0" borderId="10" xfId="0" applyNumberFormat="1" applyFont="1" applyFill="1" applyBorder="1" applyAlignment="1">
      <alignment horizontal="right" vertical="top"/>
    </xf>
    <xf numFmtId="0" fontId="5" fillId="0" borderId="3" xfId="0" applyNumberFormat="1" applyFont="1" applyFill="1" applyBorder="1" applyAlignment="1">
      <alignment horizontal="center" vertical="center" wrapText="1"/>
    </xf>
    <xf numFmtId="167" fontId="5" fillId="0" borderId="13" xfId="0" applyNumberFormat="1" applyFont="1" applyFill="1" applyBorder="1" applyAlignment="1">
      <alignment horizontal="left" vertical="center" wrapText="1"/>
    </xf>
    <xf numFmtId="170" fontId="5" fillId="0" borderId="11" xfId="0" applyNumberFormat="1" applyFont="1" applyFill="1" applyBorder="1" applyAlignment="1">
      <alignment vertical="center"/>
    </xf>
    <xf numFmtId="167" fontId="6" fillId="0" borderId="12" xfId="0" applyNumberFormat="1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centerContinuous" vertical="center" wrapText="1"/>
    </xf>
    <xf numFmtId="0" fontId="6" fillId="0" borderId="13" xfId="0" applyFont="1" applyFill="1" applyBorder="1" applyAlignment="1">
      <alignment horizontal="centerContinuous" vertical="center" wrapText="1"/>
    </xf>
    <xf numFmtId="164" fontId="5" fillId="0" borderId="19" xfId="0" applyNumberFormat="1" applyFont="1" applyFill="1" applyBorder="1" applyAlignment="1">
      <alignment vertical="center"/>
    </xf>
    <xf numFmtId="0" fontId="6" fillId="0" borderId="15" xfId="0" applyFont="1" applyFill="1" applyBorder="1" applyAlignment="1">
      <alignment horizontal="centerContinuous" vertical="center" wrapText="1"/>
    </xf>
    <xf numFmtId="0" fontId="6" fillId="0" borderId="16" xfId="0" applyFont="1" applyFill="1" applyBorder="1" applyAlignment="1">
      <alignment horizontal="centerContinuous" vertical="center" wrapText="1"/>
    </xf>
    <xf numFmtId="167" fontId="6" fillId="0" borderId="18" xfId="0" applyNumberFormat="1" applyFont="1" applyFill="1" applyBorder="1" applyAlignment="1">
      <alignment horizontal="left" vertical="center" indent="1"/>
    </xf>
    <xf numFmtId="164" fontId="5" fillId="0" borderId="2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NumberFormat="1" applyFont="1" applyFill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indent="1"/>
    </xf>
    <xf numFmtId="0" fontId="6" fillId="0" borderId="0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 indent="1"/>
    </xf>
    <xf numFmtId="49" fontId="6" fillId="0" borderId="15" xfId="0" applyNumberFormat="1" applyFont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right" vertical="center" indent="1"/>
    </xf>
    <xf numFmtId="194" fontId="5" fillId="0" borderId="0" xfId="0" applyNumberFormat="1" applyFont="1" applyFill="1" applyBorder="1" applyAlignment="1">
      <alignment horizontal="right" vertical="center" indent="1"/>
    </xf>
    <xf numFmtId="165" fontId="3" fillId="2" borderId="0" xfId="1" applyFont="1" applyFill="1" applyBorder="1" applyAlignment="1">
      <alignment vertical="center"/>
    </xf>
    <xf numFmtId="0" fontId="3" fillId="2" borderId="0" xfId="1" applyNumberFormat="1" applyFont="1" applyFill="1" applyBorder="1" applyAlignment="1">
      <alignment vertical="center"/>
    </xf>
    <xf numFmtId="0" fontId="3" fillId="2" borderId="0" xfId="1" applyNumberFormat="1" applyFont="1" applyFill="1" applyBorder="1" applyAlignment="1">
      <alignment horizontal="center" vertical="center"/>
    </xf>
    <xf numFmtId="167" fontId="3" fillId="2" borderId="0" xfId="1" applyNumberFormat="1" applyFont="1" applyFill="1" applyBorder="1" applyAlignment="1">
      <alignment vertical="center"/>
    </xf>
    <xf numFmtId="0" fontId="6" fillId="3" borderId="13" xfId="1" applyNumberFormat="1" applyFont="1" applyFill="1" applyBorder="1" applyAlignment="1">
      <alignment horizontal="center" vertical="center" wrapText="1"/>
    </xf>
    <xf numFmtId="0" fontId="6" fillId="3" borderId="11" xfId="1" applyNumberFormat="1" applyFont="1" applyFill="1" applyBorder="1" applyAlignment="1">
      <alignment horizontal="center" vertical="center"/>
    </xf>
    <xf numFmtId="164" fontId="7" fillId="3" borderId="11" xfId="2" applyFont="1" applyFill="1" applyBorder="1" applyAlignment="1">
      <alignment vertical="center"/>
    </xf>
    <xf numFmtId="164" fontId="7" fillId="3" borderId="12" xfId="2" applyFont="1" applyFill="1" applyBorder="1" applyAlignment="1">
      <alignment vertical="center"/>
    </xf>
    <xf numFmtId="0" fontId="2" fillId="3" borderId="13" xfId="1" applyNumberFormat="1" applyFont="1" applyFill="1" applyBorder="1" applyAlignment="1">
      <alignment horizontal="center" vertical="center" wrapText="1"/>
    </xf>
    <xf numFmtId="0" fontId="2" fillId="3" borderId="11" xfId="1" applyNumberFormat="1" applyFont="1" applyFill="1" applyBorder="1" applyAlignment="1">
      <alignment horizontal="left" vertical="center" wrapText="1" indent="1"/>
    </xf>
    <xf numFmtId="0" fontId="2" fillId="3" borderId="11" xfId="1" applyNumberFormat="1" applyFont="1" applyFill="1" applyBorder="1" applyAlignment="1" applyProtection="1">
      <alignment horizontal="center" vertical="center"/>
    </xf>
    <xf numFmtId="183" fontId="2" fillId="3" borderId="11" xfId="1" applyNumberFormat="1" applyFont="1" applyFill="1" applyBorder="1" applyAlignment="1">
      <alignment horizontal="right" vertical="center"/>
    </xf>
    <xf numFmtId="174" fontId="2" fillId="3" borderId="11" xfId="1" applyNumberFormat="1" applyFont="1" applyFill="1" applyBorder="1" applyAlignment="1">
      <alignment horizontal="right" vertical="center"/>
    </xf>
    <xf numFmtId="164" fontId="2" fillId="3" borderId="11" xfId="2" applyFont="1" applyFill="1" applyBorder="1" applyAlignment="1">
      <alignment vertical="center"/>
    </xf>
    <xf numFmtId="164" fontId="2" fillId="3" borderId="12" xfId="2" applyFont="1" applyFill="1" applyBorder="1" applyAlignment="1">
      <alignment vertical="center"/>
    </xf>
    <xf numFmtId="165" fontId="2" fillId="3" borderId="0" xfId="1" applyFont="1" applyFill="1" applyBorder="1" applyAlignment="1">
      <alignment vertical="center"/>
    </xf>
    <xf numFmtId="0" fontId="8" fillId="3" borderId="11" xfId="1" applyNumberFormat="1" applyFont="1" applyFill="1" applyBorder="1" applyAlignment="1">
      <alignment horizontal="center" vertical="center"/>
    </xf>
    <xf numFmtId="171" fontId="8" fillId="3" borderId="11" xfId="1" applyNumberFormat="1" applyFont="1" applyFill="1" applyBorder="1" applyAlignment="1">
      <alignment vertical="center"/>
    </xf>
    <xf numFmtId="170" fontId="8" fillId="3" borderId="11" xfId="1" applyNumberFormat="1" applyFont="1" applyFill="1" applyBorder="1" applyAlignment="1" applyProtection="1">
      <alignment horizontal="center" vertical="center"/>
    </xf>
    <xf numFmtId="165" fontId="8" fillId="3" borderId="0" xfId="1" applyFont="1" applyFill="1" applyBorder="1" applyAlignment="1">
      <alignment vertical="center"/>
    </xf>
    <xf numFmtId="0" fontId="6" fillId="0" borderId="13" xfId="1" applyNumberFormat="1" applyFont="1" applyFill="1" applyBorder="1" applyAlignment="1">
      <alignment horizontal="center" vertical="center" wrapText="1"/>
    </xf>
    <xf numFmtId="0" fontId="6" fillId="0" borderId="11" xfId="1" applyNumberFormat="1" applyFont="1" applyFill="1" applyBorder="1" applyAlignment="1">
      <alignment horizontal="center" vertical="center"/>
    </xf>
    <xf numFmtId="171" fontId="6" fillId="0" borderId="11" xfId="1" applyNumberFormat="1" applyFont="1" applyFill="1" applyBorder="1" applyAlignment="1">
      <alignment vertical="center"/>
    </xf>
    <xf numFmtId="170" fontId="6" fillId="0" borderId="11" xfId="1" applyNumberFormat="1" applyFont="1" applyFill="1" applyBorder="1" applyAlignment="1">
      <alignment vertical="center"/>
    </xf>
    <xf numFmtId="172" fontId="6" fillId="0" borderId="11" xfId="1" applyNumberFormat="1" applyFont="1" applyFill="1" applyBorder="1" applyAlignment="1">
      <alignment vertical="center"/>
    </xf>
    <xf numFmtId="164" fontId="7" fillId="0" borderId="11" xfId="2" applyFont="1" applyFill="1" applyBorder="1" applyAlignment="1">
      <alignment vertical="center"/>
    </xf>
    <xf numFmtId="165" fontId="8" fillId="0" borderId="0" xfId="1" applyFont="1" applyFill="1" applyBorder="1" applyAlignment="1">
      <alignment horizontal="left" vertical="center" indent="1"/>
    </xf>
    <xf numFmtId="0" fontId="2" fillId="0" borderId="13" xfId="1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left" vertical="center" wrapText="1" indent="1"/>
    </xf>
    <xf numFmtId="0" fontId="2" fillId="0" borderId="11" xfId="1" applyNumberFormat="1" applyFont="1" applyFill="1" applyBorder="1" applyAlignment="1" applyProtection="1">
      <alignment horizontal="center" vertical="center"/>
    </xf>
    <xf numFmtId="183" fontId="2" fillId="0" borderId="11" xfId="1" applyNumberFormat="1" applyFont="1" applyFill="1" applyBorder="1" applyAlignment="1">
      <alignment horizontal="right" vertical="center"/>
    </xf>
    <xf numFmtId="174" fontId="2" fillId="0" borderId="11" xfId="1" applyNumberFormat="1" applyFont="1" applyFill="1" applyBorder="1" applyAlignment="1">
      <alignment horizontal="right" vertical="center"/>
    </xf>
    <xf numFmtId="164" fontId="2" fillId="0" borderId="11" xfId="2" applyFont="1" applyFill="1" applyBorder="1" applyAlignment="1">
      <alignment vertical="center"/>
    </xf>
    <xf numFmtId="164" fontId="2" fillId="0" borderId="12" xfId="2" applyFont="1" applyFill="1" applyBorder="1" applyAlignment="1">
      <alignment vertical="center"/>
    </xf>
    <xf numFmtId="165" fontId="2" fillId="0" borderId="0" xfId="1" applyFont="1" applyFill="1" applyBorder="1" applyAlignment="1">
      <alignment vertical="center"/>
    </xf>
    <xf numFmtId="0" fontId="6" fillId="0" borderId="11" xfId="1" applyNumberFormat="1" applyFont="1" applyFill="1" applyBorder="1" applyAlignment="1">
      <alignment horizontal="left" vertical="center" indent="1"/>
    </xf>
    <xf numFmtId="172" fontId="18" fillId="0" borderId="12" xfId="1" applyNumberFormat="1" applyFont="1" applyFill="1" applyBorder="1" applyAlignment="1">
      <alignment vertical="center" wrapText="1"/>
    </xf>
    <xf numFmtId="164" fontId="7" fillId="0" borderId="12" xfId="2" applyFont="1" applyFill="1" applyBorder="1" applyAlignment="1">
      <alignment vertical="center"/>
    </xf>
    <xf numFmtId="182" fontId="2" fillId="3" borderId="11" xfId="1" applyNumberFormat="1" applyFont="1" applyFill="1" applyBorder="1" applyAlignment="1">
      <alignment horizontal="right" vertical="center"/>
    </xf>
    <xf numFmtId="164" fontId="1" fillId="0" borderId="19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left" vertical="center" indent="2"/>
    </xf>
    <xf numFmtId="0" fontId="5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168" fontId="2" fillId="0" borderId="7" xfId="1" applyNumberFormat="1" applyFont="1" applyFill="1" applyBorder="1" applyAlignment="1" applyProtection="1">
      <alignment horizontal="centerContinuous" vertical="center"/>
    </xf>
    <xf numFmtId="169" fontId="2" fillId="0" borderId="7" xfId="1" applyNumberFormat="1" applyFont="1" applyFill="1" applyBorder="1" applyAlignment="1">
      <alignment horizontal="centerContinuous" vertical="center"/>
    </xf>
    <xf numFmtId="169" fontId="2" fillId="0" borderId="5" xfId="1" applyNumberFormat="1" applyFont="1" applyFill="1" applyBorder="1" applyAlignment="1">
      <alignment horizontal="centerContinuous" vertical="center"/>
    </xf>
    <xf numFmtId="168" fontId="2" fillId="0" borderId="8" xfId="1" applyNumberFormat="1" applyFont="1" applyFill="1" applyBorder="1" applyAlignment="1" applyProtection="1">
      <alignment horizontal="center" vertical="center" wrapText="1"/>
    </xf>
    <xf numFmtId="168" fontId="2" fillId="0" borderId="10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indent="1"/>
    </xf>
    <xf numFmtId="0" fontId="6" fillId="0" borderId="9" xfId="1" applyNumberFormat="1" applyFont="1" applyFill="1" applyBorder="1" applyAlignment="1">
      <alignment horizontal="center" vertical="center" wrapText="1"/>
    </xf>
    <xf numFmtId="0" fontId="6" fillId="0" borderId="8" xfId="1" applyNumberFormat="1" applyFont="1" applyFill="1" applyBorder="1" applyAlignment="1">
      <alignment horizontal="left" vertical="center" indent="1"/>
    </xf>
    <xf numFmtId="0" fontId="6" fillId="0" borderId="8" xfId="1" applyNumberFormat="1" applyFont="1" applyFill="1" applyBorder="1" applyAlignment="1">
      <alignment horizontal="center" vertical="center"/>
    </xf>
    <xf numFmtId="171" fontId="6" fillId="0" borderId="8" xfId="1" applyNumberFormat="1" applyFont="1" applyFill="1" applyBorder="1" applyAlignment="1">
      <alignment vertical="center"/>
    </xf>
    <xf numFmtId="172" fontId="18" fillId="0" borderId="10" xfId="1" applyNumberFormat="1" applyFont="1" applyFill="1" applyBorder="1" applyAlignment="1">
      <alignment vertical="center" wrapText="1"/>
    </xf>
    <xf numFmtId="164" fontId="7" fillId="0" borderId="8" xfId="2" applyFont="1" applyFill="1" applyBorder="1" applyAlignment="1">
      <alignment vertical="center"/>
    </xf>
    <xf numFmtId="164" fontId="7" fillId="0" borderId="10" xfId="2" applyFont="1" applyFill="1" applyBorder="1" applyAlignment="1">
      <alignment vertical="center"/>
    </xf>
    <xf numFmtId="0" fontId="19" fillId="0" borderId="9" xfId="1" applyNumberFormat="1" applyFont="1" applyFill="1" applyBorder="1" applyAlignment="1">
      <alignment horizontal="center" vertical="center" wrapText="1"/>
    </xf>
    <xf numFmtId="0" fontId="19" fillId="0" borderId="8" xfId="1" applyNumberFormat="1" applyFont="1" applyFill="1" applyBorder="1" applyAlignment="1">
      <alignment horizontal="left" vertical="center" indent="1"/>
    </xf>
    <xf numFmtId="0" fontId="19" fillId="0" borderId="8" xfId="1" applyNumberFormat="1" applyFont="1" applyFill="1" applyBorder="1" applyAlignment="1">
      <alignment horizontal="center" vertical="center"/>
    </xf>
    <xf numFmtId="171" fontId="19" fillId="0" borderId="8" xfId="1" applyNumberFormat="1" applyFont="1" applyFill="1" applyBorder="1" applyAlignment="1">
      <alignment vertical="center"/>
    </xf>
    <xf numFmtId="172" fontId="20" fillId="0" borderId="10" xfId="1" applyNumberFormat="1" applyFont="1" applyFill="1" applyBorder="1" applyAlignment="1">
      <alignment vertical="center" wrapText="1"/>
    </xf>
    <xf numFmtId="164" fontId="21" fillId="0" borderId="8" xfId="2" applyFont="1" applyFill="1" applyBorder="1" applyAlignment="1">
      <alignment vertical="center"/>
    </xf>
    <xf numFmtId="164" fontId="21" fillId="0" borderId="10" xfId="2" applyFont="1" applyFill="1" applyBorder="1" applyAlignment="1">
      <alignment vertical="center"/>
    </xf>
    <xf numFmtId="165" fontId="22" fillId="0" borderId="0" xfId="1" applyFont="1" applyFill="1" applyBorder="1" applyAlignment="1">
      <alignment horizontal="left" vertical="center" indent="1"/>
    </xf>
    <xf numFmtId="182" fontId="2" fillId="0" borderId="11" xfId="1" applyNumberFormat="1" applyFont="1" applyFill="1" applyBorder="1" applyAlignment="1">
      <alignment horizontal="right" vertical="center"/>
    </xf>
    <xf numFmtId="0" fontId="5" fillId="0" borderId="21" xfId="0" applyNumberFormat="1" applyFont="1" applyBorder="1" applyAlignment="1">
      <alignment horizontal="center" vertical="center"/>
    </xf>
    <xf numFmtId="167" fontId="5" fillId="0" borderId="21" xfId="0" applyNumberFormat="1" applyFont="1" applyBorder="1" applyAlignment="1">
      <alignment horizontal="left" vertical="center" wrapText="1"/>
    </xf>
    <xf numFmtId="2" fontId="5" fillId="0" borderId="21" xfId="0" applyNumberFormat="1" applyFont="1" applyBorder="1" applyAlignment="1">
      <alignment horizontal="center" vertical="center"/>
    </xf>
    <xf numFmtId="170" fontId="5" fillId="0" borderId="21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horizontal="center" vertical="center"/>
    </xf>
    <xf numFmtId="167" fontId="5" fillId="0" borderId="22" xfId="0" applyNumberFormat="1" applyFont="1" applyBorder="1" applyAlignment="1">
      <alignment horizontal="left" vertical="center" wrapText="1"/>
    </xf>
    <xf numFmtId="2" fontId="5" fillId="0" borderId="22" xfId="0" applyNumberFormat="1" applyFont="1" applyBorder="1" applyAlignment="1">
      <alignment horizontal="center" vertical="center"/>
    </xf>
    <xf numFmtId="170" fontId="5" fillId="0" borderId="22" xfId="0" applyNumberFormat="1" applyFont="1" applyBorder="1" applyAlignment="1">
      <alignment vertical="center"/>
    </xf>
    <xf numFmtId="0" fontId="5" fillId="4" borderId="3" xfId="0" applyNumberFormat="1" applyFont="1" applyFill="1" applyBorder="1" applyAlignment="1">
      <alignment horizontal="center" vertical="center"/>
    </xf>
    <xf numFmtId="167" fontId="5" fillId="4" borderId="3" xfId="0" applyNumberFormat="1" applyFont="1" applyFill="1" applyBorder="1" applyAlignment="1">
      <alignment horizontal="left" vertical="center" wrapText="1"/>
    </xf>
    <xf numFmtId="2" fontId="5" fillId="4" borderId="3" xfId="0" applyNumberFormat="1" applyFont="1" applyFill="1" applyBorder="1" applyAlignment="1">
      <alignment horizontal="center" vertical="center"/>
    </xf>
    <xf numFmtId="170" fontId="5" fillId="4" borderId="3" xfId="0" applyNumberFormat="1" applyFont="1" applyFill="1" applyBorder="1" applyAlignment="1">
      <alignment vertical="center"/>
    </xf>
    <xf numFmtId="0" fontId="5" fillId="0" borderId="23" xfId="0" applyNumberFormat="1" applyFont="1" applyBorder="1" applyAlignment="1">
      <alignment horizontal="center" vertical="center"/>
    </xf>
    <xf numFmtId="167" fontId="5" fillId="0" borderId="23" xfId="0" applyNumberFormat="1" applyFont="1" applyBorder="1" applyAlignment="1">
      <alignment horizontal="left" vertical="center" wrapText="1"/>
    </xf>
    <xf numFmtId="2" fontId="5" fillId="0" borderId="23" xfId="0" applyNumberFormat="1" applyFont="1" applyBorder="1" applyAlignment="1">
      <alignment horizontal="center" vertical="center"/>
    </xf>
    <xf numFmtId="170" fontId="5" fillId="0" borderId="23" xfId="0" applyNumberFormat="1" applyFont="1" applyBorder="1" applyAlignment="1">
      <alignment vertical="center"/>
    </xf>
    <xf numFmtId="0" fontId="2" fillId="3" borderId="16" xfId="1" applyNumberFormat="1" applyFont="1" applyFill="1" applyBorder="1" applyAlignment="1">
      <alignment horizontal="center" vertical="center" wrapText="1"/>
    </xf>
    <xf numFmtId="0" fontId="2" fillId="3" borderId="17" xfId="1" applyNumberFormat="1" applyFont="1" applyFill="1" applyBorder="1" applyAlignment="1">
      <alignment horizontal="left" vertical="center" wrapText="1" indent="1"/>
    </xf>
    <xf numFmtId="0" fontId="2" fillId="3" borderId="17" xfId="1" applyNumberFormat="1" applyFont="1" applyFill="1" applyBorder="1" applyAlignment="1" applyProtection="1">
      <alignment horizontal="center" vertical="center"/>
    </xf>
    <xf numFmtId="183" fontId="2" fillId="3" borderId="17" xfId="1" applyNumberFormat="1" applyFont="1" applyFill="1" applyBorder="1" applyAlignment="1">
      <alignment horizontal="right" vertical="center"/>
    </xf>
    <xf numFmtId="174" fontId="2" fillId="3" borderId="17" xfId="1" applyNumberFormat="1" applyFont="1" applyFill="1" applyBorder="1" applyAlignment="1">
      <alignment horizontal="right" vertical="center"/>
    </xf>
    <xf numFmtId="164" fontId="2" fillId="3" borderId="17" xfId="2" applyFont="1" applyFill="1" applyBorder="1" applyAlignment="1">
      <alignment vertical="center"/>
    </xf>
    <xf numFmtId="164" fontId="2" fillId="3" borderId="18" xfId="2" applyFont="1" applyFill="1" applyBorder="1" applyAlignment="1">
      <alignment vertical="center"/>
    </xf>
    <xf numFmtId="194" fontId="5" fillId="0" borderId="1" xfId="0" applyNumberFormat="1" applyFont="1" applyFill="1" applyBorder="1" applyAlignment="1">
      <alignment horizontal="right" vertical="center" indent="1"/>
    </xf>
    <xf numFmtId="167" fontId="3" fillId="0" borderId="7" xfId="1" applyNumberFormat="1" applyFont="1" applyFill="1" applyBorder="1" applyAlignment="1" applyProtection="1">
      <alignment horizontal="center" vertical="center"/>
    </xf>
    <xf numFmtId="167" fontId="3" fillId="0" borderId="8" xfId="1" applyNumberFormat="1" applyFont="1" applyFill="1" applyBorder="1" applyAlignment="1" applyProtection="1">
      <alignment horizontal="center" vertical="center"/>
    </xf>
    <xf numFmtId="0" fontId="2" fillId="0" borderId="6" xfId="1" applyNumberFormat="1" applyFont="1" applyFill="1" applyBorder="1" applyAlignment="1" applyProtection="1">
      <alignment horizontal="center" vertical="center"/>
    </xf>
    <xf numFmtId="0" fontId="3" fillId="0" borderId="9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</cellXfs>
  <cellStyles count="19">
    <cellStyle name="Cabeçalho 1" xfId="5"/>
    <cellStyle name="Cabeçalho 2" xfId="6"/>
    <cellStyle name="Comma0" xfId="7"/>
    <cellStyle name="Data" xfId="8"/>
    <cellStyle name="Fixo" xfId="9"/>
    <cellStyle name="Indefinido" xfId="10"/>
    <cellStyle name="Moeda 2" xfId="4"/>
    <cellStyle name="Moeda0" xfId="11"/>
    <cellStyle name="mpenho" xfId="12"/>
    <cellStyle name="Normal" xfId="0" builtinId="0"/>
    <cellStyle name="Normal 2" xfId="3"/>
    <cellStyle name="Normal_ORÇA" xfId="1"/>
    <cellStyle name="Percentual" xfId="13"/>
    <cellStyle name="Ponto" xfId="14"/>
    <cellStyle name="Separador de m" xfId="15"/>
    <cellStyle name="Titulo1" xfId="16"/>
    <cellStyle name="Titulo2" xfId="17"/>
    <cellStyle name="Vírgula" xfId="2" builtinId="3"/>
    <cellStyle name="Vírgula0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E9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8080FF"/>
      <rgbColor rgb="00802060"/>
      <rgbColor rgb="00FFFFC0"/>
      <rgbColor rgb="00A0E0E0"/>
      <rgbColor rgb="00600080"/>
      <rgbColor rgb="00FFF3F3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7</xdr:row>
      <xdr:rowOff>123826</xdr:rowOff>
    </xdr:from>
    <xdr:to>
      <xdr:col>11</xdr:col>
      <xdr:colOff>0</xdr:colOff>
      <xdr:row>7</xdr:row>
      <xdr:rowOff>123826</xdr:rowOff>
    </xdr:to>
    <xdr:sp macro="" textlink="">
      <xdr:nvSpPr>
        <xdr:cNvPr id="112611" name="Line 12"/>
        <xdr:cNvSpPr>
          <a:spLocks noChangeShapeType="1"/>
        </xdr:cNvSpPr>
      </xdr:nvSpPr>
      <xdr:spPr bwMode="auto">
        <a:xfrm>
          <a:off x="4019550" y="2838451"/>
          <a:ext cx="5210175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12615" name="Line 37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190500</xdr:rowOff>
    </xdr:from>
    <xdr:to>
      <xdr:col>16</xdr:col>
      <xdr:colOff>0</xdr:colOff>
      <xdr:row>9</xdr:row>
      <xdr:rowOff>190500</xdr:rowOff>
    </xdr:to>
    <xdr:sp macro="" textlink="">
      <xdr:nvSpPr>
        <xdr:cNvPr id="112616" name="Line 82"/>
        <xdr:cNvSpPr>
          <a:spLocks noChangeShapeType="1"/>
        </xdr:cNvSpPr>
      </xdr:nvSpPr>
      <xdr:spPr bwMode="auto">
        <a:xfrm>
          <a:off x="14077950" y="267652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190500</xdr:rowOff>
    </xdr:from>
    <xdr:to>
      <xdr:col>16</xdr:col>
      <xdr:colOff>0</xdr:colOff>
      <xdr:row>9</xdr:row>
      <xdr:rowOff>190500</xdr:rowOff>
    </xdr:to>
    <xdr:sp macro="" textlink="">
      <xdr:nvSpPr>
        <xdr:cNvPr id="112617" name="Line 83"/>
        <xdr:cNvSpPr>
          <a:spLocks noChangeShapeType="1"/>
        </xdr:cNvSpPr>
      </xdr:nvSpPr>
      <xdr:spPr bwMode="auto">
        <a:xfrm>
          <a:off x="14077950" y="267652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12621" name="Line 93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12622" name="Line 94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12623" name="Line 95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12624" name="Line 101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12625" name="Line 103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219075</xdr:rowOff>
    </xdr:from>
    <xdr:to>
      <xdr:col>16</xdr:col>
      <xdr:colOff>0</xdr:colOff>
      <xdr:row>9</xdr:row>
      <xdr:rowOff>219075</xdr:rowOff>
    </xdr:to>
    <xdr:sp macro="" textlink="">
      <xdr:nvSpPr>
        <xdr:cNvPr id="112632" name="Line 193"/>
        <xdr:cNvSpPr>
          <a:spLocks noChangeShapeType="1"/>
        </xdr:cNvSpPr>
      </xdr:nvSpPr>
      <xdr:spPr bwMode="auto">
        <a:xfrm flipV="1">
          <a:off x="14077950" y="27051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190500</xdr:rowOff>
    </xdr:from>
    <xdr:to>
      <xdr:col>16</xdr:col>
      <xdr:colOff>0</xdr:colOff>
      <xdr:row>9</xdr:row>
      <xdr:rowOff>190500</xdr:rowOff>
    </xdr:to>
    <xdr:sp macro="" textlink="">
      <xdr:nvSpPr>
        <xdr:cNvPr id="112636" name="Line 82"/>
        <xdr:cNvSpPr>
          <a:spLocks noChangeShapeType="1"/>
        </xdr:cNvSpPr>
      </xdr:nvSpPr>
      <xdr:spPr bwMode="auto">
        <a:xfrm>
          <a:off x="14077950" y="267652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190500</xdr:rowOff>
    </xdr:from>
    <xdr:to>
      <xdr:col>16</xdr:col>
      <xdr:colOff>0</xdr:colOff>
      <xdr:row>9</xdr:row>
      <xdr:rowOff>190500</xdr:rowOff>
    </xdr:to>
    <xdr:sp macro="" textlink="">
      <xdr:nvSpPr>
        <xdr:cNvPr id="112637" name="Line 83"/>
        <xdr:cNvSpPr>
          <a:spLocks noChangeShapeType="1"/>
        </xdr:cNvSpPr>
      </xdr:nvSpPr>
      <xdr:spPr bwMode="auto">
        <a:xfrm>
          <a:off x="14077950" y="267652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57697" name="Line 93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57698" name="Line 94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57699" name="Line 95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57700" name="Line 101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57701" name="Line 103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190500</xdr:rowOff>
    </xdr:from>
    <xdr:to>
      <xdr:col>16</xdr:col>
      <xdr:colOff>0</xdr:colOff>
      <xdr:row>9</xdr:row>
      <xdr:rowOff>190500</xdr:rowOff>
    </xdr:to>
    <xdr:sp macro="" textlink="">
      <xdr:nvSpPr>
        <xdr:cNvPr id="157710" name="Line 23"/>
        <xdr:cNvSpPr>
          <a:spLocks noChangeShapeType="1"/>
        </xdr:cNvSpPr>
      </xdr:nvSpPr>
      <xdr:spPr bwMode="auto">
        <a:xfrm>
          <a:off x="14077950" y="267652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7</xdr:row>
      <xdr:rowOff>190500</xdr:rowOff>
    </xdr:from>
    <xdr:to>
      <xdr:col>16</xdr:col>
      <xdr:colOff>0</xdr:colOff>
      <xdr:row>7</xdr:row>
      <xdr:rowOff>190500</xdr:rowOff>
    </xdr:to>
    <xdr:sp macro="" textlink="">
      <xdr:nvSpPr>
        <xdr:cNvPr id="157712" name="Line 135"/>
        <xdr:cNvSpPr>
          <a:spLocks noChangeShapeType="1"/>
        </xdr:cNvSpPr>
      </xdr:nvSpPr>
      <xdr:spPr bwMode="auto">
        <a:xfrm>
          <a:off x="14077950" y="184785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190500</xdr:rowOff>
    </xdr:from>
    <xdr:to>
      <xdr:col>16</xdr:col>
      <xdr:colOff>0</xdr:colOff>
      <xdr:row>9</xdr:row>
      <xdr:rowOff>190500</xdr:rowOff>
    </xdr:to>
    <xdr:sp macro="" textlink="">
      <xdr:nvSpPr>
        <xdr:cNvPr id="157715" name="Line 159"/>
        <xdr:cNvSpPr>
          <a:spLocks noChangeShapeType="1"/>
        </xdr:cNvSpPr>
      </xdr:nvSpPr>
      <xdr:spPr bwMode="auto">
        <a:xfrm>
          <a:off x="14077950" y="267652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57716" name="Line 166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7</xdr:row>
      <xdr:rowOff>190500</xdr:rowOff>
    </xdr:from>
    <xdr:to>
      <xdr:col>16</xdr:col>
      <xdr:colOff>0</xdr:colOff>
      <xdr:row>7</xdr:row>
      <xdr:rowOff>190500</xdr:rowOff>
    </xdr:to>
    <xdr:sp macro="" textlink="">
      <xdr:nvSpPr>
        <xdr:cNvPr id="157717" name="Line 172"/>
        <xdr:cNvSpPr>
          <a:spLocks noChangeShapeType="1"/>
        </xdr:cNvSpPr>
      </xdr:nvSpPr>
      <xdr:spPr bwMode="auto">
        <a:xfrm>
          <a:off x="14077950" y="184785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7</xdr:row>
      <xdr:rowOff>190500</xdr:rowOff>
    </xdr:from>
    <xdr:to>
      <xdr:col>16</xdr:col>
      <xdr:colOff>0</xdr:colOff>
      <xdr:row>7</xdr:row>
      <xdr:rowOff>190500</xdr:rowOff>
    </xdr:to>
    <xdr:sp macro="" textlink="">
      <xdr:nvSpPr>
        <xdr:cNvPr id="157718" name="Line 182"/>
        <xdr:cNvSpPr>
          <a:spLocks noChangeShapeType="1"/>
        </xdr:cNvSpPr>
      </xdr:nvSpPr>
      <xdr:spPr bwMode="auto">
        <a:xfrm>
          <a:off x="14077950" y="184785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190500</xdr:rowOff>
    </xdr:from>
    <xdr:to>
      <xdr:col>16</xdr:col>
      <xdr:colOff>0</xdr:colOff>
      <xdr:row>9</xdr:row>
      <xdr:rowOff>190500</xdr:rowOff>
    </xdr:to>
    <xdr:sp macro="" textlink="">
      <xdr:nvSpPr>
        <xdr:cNvPr id="157719" name="Line 189"/>
        <xdr:cNvSpPr>
          <a:spLocks noChangeShapeType="1"/>
        </xdr:cNvSpPr>
      </xdr:nvSpPr>
      <xdr:spPr bwMode="auto">
        <a:xfrm>
          <a:off x="14077950" y="267652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57722" name="Line 93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57723" name="Line 94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57724" name="Line 95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7</xdr:row>
      <xdr:rowOff>171450</xdr:rowOff>
    </xdr:from>
    <xdr:to>
      <xdr:col>16</xdr:col>
      <xdr:colOff>0</xdr:colOff>
      <xdr:row>7</xdr:row>
      <xdr:rowOff>171450</xdr:rowOff>
    </xdr:to>
    <xdr:sp macro="" textlink="">
      <xdr:nvSpPr>
        <xdr:cNvPr id="157725" name="Line 12"/>
        <xdr:cNvSpPr>
          <a:spLocks noChangeShapeType="1"/>
        </xdr:cNvSpPr>
      </xdr:nvSpPr>
      <xdr:spPr bwMode="auto">
        <a:xfrm>
          <a:off x="14077950" y="18288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57727" name="Line 175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57737" name="Line 37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57739" name="Line 176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219075</xdr:rowOff>
    </xdr:from>
    <xdr:to>
      <xdr:col>16</xdr:col>
      <xdr:colOff>0</xdr:colOff>
      <xdr:row>9</xdr:row>
      <xdr:rowOff>219075</xdr:rowOff>
    </xdr:to>
    <xdr:sp macro="" textlink="">
      <xdr:nvSpPr>
        <xdr:cNvPr id="157740" name="Line 193"/>
        <xdr:cNvSpPr>
          <a:spLocks noChangeShapeType="1"/>
        </xdr:cNvSpPr>
      </xdr:nvSpPr>
      <xdr:spPr bwMode="auto">
        <a:xfrm flipV="1">
          <a:off x="14077950" y="27051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7</xdr:row>
      <xdr:rowOff>171450</xdr:rowOff>
    </xdr:from>
    <xdr:to>
      <xdr:col>16</xdr:col>
      <xdr:colOff>0</xdr:colOff>
      <xdr:row>7</xdr:row>
      <xdr:rowOff>171450</xdr:rowOff>
    </xdr:to>
    <xdr:sp macro="" textlink="">
      <xdr:nvSpPr>
        <xdr:cNvPr id="157741" name="Line 12"/>
        <xdr:cNvSpPr>
          <a:spLocks noChangeShapeType="1"/>
        </xdr:cNvSpPr>
      </xdr:nvSpPr>
      <xdr:spPr bwMode="auto">
        <a:xfrm>
          <a:off x="14077950" y="18288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57742" name="Line 175"/>
        <xdr:cNvSpPr>
          <a:spLocks noChangeShapeType="1"/>
        </xdr:cNvSpPr>
      </xdr:nvSpPr>
      <xdr:spPr bwMode="auto">
        <a:xfrm flipV="1"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7</xdr:row>
      <xdr:rowOff>171450</xdr:rowOff>
    </xdr:from>
    <xdr:to>
      <xdr:col>16</xdr:col>
      <xdr:colOff>0</xdr:colOff>
      <xdr:row>7</xdr:row>
      <xdr:rowOff>171450</xdr:rowOff>
    </xdr:to>
    <xdr:sp macro="" textlink="">
      <xdr:nvSpPr>
        <xdr:cNvPr id="157743" name="Line 12"/>
        <xdr:cNvSpPr>
          <a:spLocks noChangeShapeType="1"/>
        </xdr:cNvSpPr>
      </xdr:nvSpPr>
      <xdr:spPr bwMode="auto">
        <a:xfrm>
          <a:off x="14077950" y="18288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57744" name="Line 175"/>
        <xdr:cNvSpPr>
          <a:spLocks noChangeShapeType="1"/>
        </xdr:cNvSpPr>
      </xdr:nvSpPr>
      <xdr:spPr bwMode="auto">
        <a:xfrm flipV="1"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57745" name="Line 175"/>
        <xdr:cNvSpPr>
          <a:spLocks noChangeShapeType="1"/>
        </xdr:cNvSpPr>
      </xdr:nvSpPr>
      <xdr:spPr bwMode="auto">
        <a:xfrm flipV="1"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57746" name="Line 175"/>
        <xdr:cNvSpPr>
          <a:spLocks noChangeShapeType="1"/>
        </xdr:cNvSpPr>
      </xdr:nvSpPr>
      <xdr:spPr bwMode="auto">
        <a:xfrm flipV="1"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57749" name="Line 101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57750" name="Line 103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57751" name="Line 101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57752" name="Line 103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57753" name="Line 166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57754" name="Line 175"/>
        <xdr:cNvSpPr>
          <a:spLocks noChangeShapeType="1"/>
        </xdr:cNvSpPr>
      </xdr:nvSpPr>
      <xdr:spPr bwMode="auto">
        <a:xfrm>
          <a:off x="14077950" y="41433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9</xdr:row>
      <xdr:rowOff>123826</xdr:rowOff>
    </xdr:from>
    <xdr:to>
      <xdr:col>15</xdr:col>
      <xdr:colOff>923925</xdr:colOff>
      <xdr:row>9</xdr:row>
      <xdr:rowOff>123826</xdr:rowOff>
    </xdr:to>
    <xdr:sp macro="" textlink="">
      <xdr:nvSpPr>
        <xdr:cNvPr id="157768" name="Line 12"/>
        <xdr:cNvSpPr>
          <a:spLocks noChangeShapeType="1"/>
        </xdr:cNvSpPr>
      </xdr:nvSpPr>
      <xdr:spPr bwMode="auto">
        <a:xfrm>
          <a:off x="8305800" y="4229101"/>
          <a:ext cx="558165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190500</xdr:rowOff>
    </xdr:from>
    <xdr:to>
      <xdr:col>16</xdr:col>
      <xdr:colOff>0</xdr:colOff>
      <xdr:row>10</xdr:row>
      <xdr:rowOff>190500</xdr:rowOff>
    </xdr:to>
    <xdr:sp macro="" textlink="">
      <xdr:nvSpPr>
        <xdr:cNvPr id="157772" name="Line 110"/>
        <xdr:cNvSpPr>
          <a:spLocks noChangeShapeType="1"/>
        </xdr:cNvSpPr>
      </xdr:nvSpPr>
      <xdr:spPr bwMode="auto">
        <a:xfrm>
          <a:off x="14077950" y="43338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190500</xdr:rowOff>
    </xdr:from>
    <xdr:to>
      <xdr:col>16</xdr:col>
      <xdr:colOff>0</xdr:colOff>
      <xdr:row>10</xdr:row>
      <xdr:rowOff>190500</xdr:rowOff>
    </xdr:to>
    <xdr:sp macro="" textlink="">
      <xdr:nvSpPr>
        <xdr:cNvPr id="157773" name="Line 111"/>
        <xdr:cNvSpPr>
          <a:spLocks noChangeShapeType="1"/>
        </xdr:cNvSpPr>
      </xdr:nvSpPr>
      <xdr:spPr bwMode="auto">
        <a:xfrm>
          <a:off x="14077950" y="43338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190500</xdr:rowOff>
    </xdr:from>
    <xdr:to>
      <xdr:col>16</xdr:col>
      <xdr:colOff>0</xdr:colOff>
      <xdr:row>10</xdr:row>
      <xdr:rowOff>190500</xdr:rowOff>
    </xdr:to>
    <xdr:sp macro="" textlink="">
      <xdr:nvSpPr>
        <xdr:cNvPr id="157774" name="Line 112"/>
        <xdr:cNvSpPr>
          <a:spLocks noChangeShapeType="1"/>
        </xdr:cNvSpPr>
      </xdr:nvSpPr>
      <xdr:spPr bwMode="auto">
        <a:xfrm>
          <a:off x="14077950" y="43338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190500</xdr:rowOff>
    </xdr:from>
    <xdr:to>
      <xdr:col>16</xdr:col>
      <xdr:colOff>0</xdr:colOff>
      <xdr:row>10</xdr:row>
      <xdr:rowOff>190500</xdr:rowOff>
    </xdr:to>
    <xdr:sp macro="" textlink="">
      <xdr:nvSpPr>
        <xdr:cNvPr id="157775" name="Line 113"/>
        <xdr:cNvSpPr>
          <a:spLocks noChangeShapeType="1"/>
        </xdr:cNvSpPr>
      </xdr:nvSpPr>
      <xdr:spPr bwMode="auto">
        <a:xfrm>
          <a:off x="14077950" y="43338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190500</xdr:rowOff>
    </xdr:from>
    <xdr:to>
      <xdr:col>16</xdr:col>
      <xdr:colOff>0</xdr:colOff>
      <xdr:row>10</xdr:row>
      <xdr:rowOff>190500</xdr:rowOff>
    </xdr:to>
    <xdr:sp macro="" textlink="">
      <xdr:nvSpPr>
        <xdr:cNvPr id="157776" name="Line 110"/>
        <xdr:cNvSpPr>
          <a:spLocks noChangeShapeType="1"/>
        </xdr:cNvSpPr>
      </xdr:nvSpPr>
      <xdr:spPr bwMode="auto">
        <a:xfrm>
          <a:off x="14077950" y="43338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190500</xdr:rowOff>
    </xdr:from>
    <xdr:to>
      <xdr:col>16</xdr:col>
      <xdr:colOff>0</xdr:colOff>
      <xdr:row>10</xdr:row>
      <xdr:rowOff>190500</xdr:rowOff>
    </xdr:to>
    <xdr:sp macro="" textlink="">
      <xdr:nvSpPr>
        <xdr:cNvPr id="157777" name="Line 111"/>
        <xdr:cNvSpPr>
          <a:spLocks noChangeShapeType="1"/>
        </xdr:cNvSpPr>
      </xdr:nvSpPr>
      <xdr:spPr bwMode="auto">
        <a:xfrm>
          <a:off x="14077950" y="43338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190500</xdr:rowOff>
    </xdr:from>
    <xdr:to>
      <xdr:col>16</xdr:col>
      <xdr:colOff>0</xdr:colOff>
      <xdr:row>10</xdr:row>
      <xdr:rowOff>190500</xdr:rowOff>
    </xdr:to>
    <xdr:sp macro="" textlink="">
      <xdr:nvSpPr>
        <xdr:cNvPr id="157778" name="Line 112"/>
        <xdr:cNvSpPr>
          <a:spLocks noChangeShapeType="1"/>
        </xdr:cNvSpPr>
      </xdr:nvSpPr>
      <xdr:spPr bwMode="auto">
        <a:xfrm>
          <a:off x="14077950" y="43338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190500</xdr:rowOff>
    </xdr:from>
    <xdr:to>
      <xdr:col>16</xdr:col>
      <xdr:colOff>0</xdr:colOff>
      <xdr:row>10</xdr:row>
      <xdr:rowOff>190500</xdr:rowOff>
    </xdr:to>
    <xdr:sp macro="" textlink="">
      <xdr:nvSpPr>
        <xdr:cNvPr id="157779" name="Line 113"/>
        <xdr:cNvSpPr>
          <a:spLocks noChangeShapeType="1"/>
        </xdr:cNvSpPr>
      </xdr:nvSpPr>
      <xdr:spPr bwMode="auto">
        <a:xfrm>
          <a:off x="14077950" y="4333875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9524</xdr:colOff>
      <xdr:row>10</xdr:row>
      <xdr:rowOff>126204</xdr:rowOff>
    </xdr:from>
    <xdr:to>
      <xdr:col>15</xdr:col>
      <xdr:colOff>933449</xdr:colOff>
      <xdr:row>10</xdr:row>
      <xdr:rowOff>126204</xdr:rowOff>
    </xdr:to>
    <xdr:sp macro="" textlink="">
      <xdr:nvSpPr>
        <xdr:cNvPr id="99" name="Line 26"/>
        <xdr:cNvSpPr>
          <a:spLocks noChangeShapeType="1"/>
        </xdr:cNvSpPr>
      </xdr:nvSpPr>
      <xdr:spPr bwMode="auto">
        <a:xfrm>
          <a:off x="13125449" y="5955504"/>
          <a:ext cx="923925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11</xdr:row>
      <xdr:rowOff>190500</xdr:rowOff>
    </xdr:from>
    <xdr:to>
      <xdr:col>16</xdr:col>
      <xdr:colOff>0</xdr:colOff>
      <xdr:row>11</xdr:row>
      <xdr:rowOff>190500</xdr:rowOff>
    </xdr:to>
    <xdr:sp macro="" textlink="">
      <xdr:nvSpPr>
        <xdr:cNvPr id="100" name="Line 110"/>
        <xdr:cNvSpPr>
          <a:spLocks noChangeShapeType="1"/>
        </xdr:cNvSpPr>
      </xdr:nvSpPr>
      <xdr:spPr bwMode="auto">
        <a:xfrm>
          <a:off x="14077950" y="615315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11</xdr:row>
      <xdr:rowOff>190500</xdr:rowOff>
    </xdr:from>
    <xdr:to>
      <xdr:col>16</xdr:col>
      <xdr:colOff>0</xdr:colOff>
      <xdr:row>11</xdr:row>
      <xdr:rowOff>190500</xdr:rowOff>
    </xdr:to>
    <xdr:sp macro="" textlink="">
      <xdr:nvSpPr>
        <xdr:cNvPr id="101" name="Line 111"/>
        <xdr:cNvSpPr>
          <a:spLocks noChangeShapeType="1"/>
        </xdr:cNvSpPr>
      </xdr:nvSpPr>
      <xdr:spPr bwMode="auto">
        <a:xfrm>
          <a:off x="14077950" y="615315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11</xdr:row>
      <xdr:rowOff>190500</xdr:rowOff>
    </xdr:from>
    <xdr:to>
      <xdr:col>16</xdr:col>
      <xdr:colOff>0</xdr:colOff>
      <xdr:row>11</xdr:row>
      <xdr:rowOff>190500</xdr:rowOff>
    </xdr:to>
    <xdr:sp macro="" textlink="">
      <xdr:nvSpPr>
        <xdr:cNvPr id="102" name="Line 112"/>
        <xdr:cNvSpPr>
          <a:spLocks noChangeShapeType="1"/>
        </xdr:cNvSpPr>
      </xdr:nvSpPr>
      <xdr:spPr bwMode="auto">
        <a:xfrm>
          <a:off x="14077950" y="615315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11</xdr:row>
      <xdr:rowOff>190500</xdr:rowOff>
    </xdr:from>
    <xdr:to>
      <xdr:col>16</xdr:col>
      <xdr:colOff>0</xdr:colOff>
      <xdr:row>11</xdr:row>
      <xdr:rowOff>190500</xdr:rowOff>
    </xdr:to>
    <xdr:sp macro="" textlink="">
      <xdr:nvSpPr>
        <xdr:cNvPr id="103" name="Line 113"/>
        <xdr:cNvSpPr>
          <a:spLocks noChangeShapeType="1"/>
        </xdr:cNvSpPr>
      </xdr:nvSpPr>
      <xdr:spPr bwMode="auto">
        <a:xfrm>
          <a:off x="14077950" y="615315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11</xdr:row>
      <xdr:rowOff>190500</xdr:rowOff>
    </xdr:from>
    <xdr:to>
      <xdr:col>16</xdr:col>
      <xdr:colOff>0</xdr:colOff>
      <xdr:row>11</xdr:row>
      <xdr:rowOff>190500</xdr:rowOff>
    </xdr:to>
    <xdr:sp macro="" textlink="">
      <xdr:nvSpPr>
        <xdr:cNvPr id="104" name="Line 110"/>
        <xdr:cNvSpPr>
          <a:spLocks noChangeShapeType="1"/>
        </xdr:cNvSpPr>
      </xdr:nvSpPr>
      <xdr:spPr bwMode="auto">
        <a:xfrm>
          <a:off x="14077950" y="615315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11</xdr:row>
      <xdr:rowOff>190500</xdr:rowOff>
    </xdr:from>
    <xdr:to>
      <xdr:col>16</xdr:col>
      <xdr:colOff>0</xdr:colOff>
      <xdr:row>11</xdr:row>
      <xdr:rowOff>190500</xdr:rowOff>
    </xdr:to>
    <xdr:sp macro="" textlink="">
      <xdr:nvSpPr>
        <xdr:cNvPr id="105" name="Line 111"/>
        <xdr:cNvSpPr>
          <a:spLocks noChangeShapeType="1"/>
        </xdr:cNvSpPr>
      </xdr:nvSpPr>
      <xdr:spPr bwMode="auto">
        <a:xfrm>
          <a:off x="14077950" y="615315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11</xdr:row>
      <xdr:rowOff>190500</xdr:rowOff>
    </xdr:from>
    <xdr:to>
      <xdr:col>16</xdr:col>
      <xdr:colOff>0</xdr:colOff>
      <xdr:row>11</xdr:row>
      <xdr:rowOff>190500</xdr:rowOff>
    </xdr:to>
    <xdr:sp macro="" textlink="">
      <xdr:nvSpPr>
        <xdr:cNvPr id="106" name="Line 112"/>
        <xdr:cNvSpPr>
          <a:spLocks noChangeShapeType="1"/>
        </xdr:cNvSpPr>
      </xdr:nvSpPr>
      <xdr:spPr bwMode="auto">
        <a:xfrm>
          <a:off x="14077950" y="615315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11</xdr:row>
      <xdr:rowOff>190500</xdr:rowOff>
    </xdr:from>
    <xdr:to>
      <xdr:col>16</xdr:col>
      <xdr:colOff>0</xdr:colOff>
      <xdr:row>11</xdr:row>
      <xdr:rowOff>190500</xdr:rowOff>
    </xdr:to>
    <xdr:sp macro="" textlink="">
      <xdr:nvSpPr>
        <xdr:cNvPr id="107" name="Line 113"/>
        <xdr:cNvSpPr>
          <a:spLocks noChangeShapeType="1"/>
        </xdr:cNvSpPr>
      </xdr:nvSpPr>
      <xdr:spPr bwMode="auto">
        <a:xfrm>
          <a:off x="14077950" y="615315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11</xdr:row>
      <xdr:rowOff>123826</xdr:rowOff>
    </xdr:from>
    <xdr:to>
      <xdr:col>15</xdr:col>
      <xdr:colOff>923925</xdr:colOff>
      <xdr:row>11</xdr:row>
      <xdr:rowOff>123826</xdr:rowOff>
    </xdr:to>
    <xdr:sp macro="" textlink="">
      <xdr:nvSpPr>
        <xdr:cNvPr id="108" name="Line 26"/>
        <xdr:cNvSpPr>
          <a:spLocks noChangeShapeType="1"/>
        </xdr:cNvSpPr>
      </xdr:nvSpPr>
      <xdr:spPr bwMode="auto">
        <a:xfrm>
          <a:off x="3267075" y="2143126"/>
          <a:ext cx="10620375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8</xdr:row>
      <xdr:rowOff>123826</xdr:rowOff>
    </xdr:from>
    <xdr:to>
      <xdr:col>12</xdr:col>
      <xdr:colOff>0</xdr:colOff>
      <xdr:row>8</xdr:row>
      <xdr:rowOff>123826</xdr:rowOff>
    </xdr:to>
    <xdr:sp macro="" textlink="">
      <xdr:nvSpPr>
        <xdr:cNvPr id="125" name="Line 26"/>
        <xdr:cNvSpPr>
          <a:spLocks noChangeShapeType="1"/>
        </xdr:cNvSpPr>
      </xdr:nvSpPr>
      <xdr:spPr bwMode="auto">
        <a:xfrm>
          <a:off x="6591300" y="3533776"/>
          <a:ext cx="3571875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</xdr:row>
      <xdr:rowOff>190500</xdr:rowOff>
    </xdr:from>
    <xdr:to>
      <xdr:col>16</xdr:col>
      <xdr:colOff>0</xdr:colOff>
      <xdr:row>8</xdr:row>
      <xdr:rowOff>190500</xdr:rowOff>
    </xdr:to>
    <xdr:sp macro="" textlink="">
      <xdr:nvSpPr>
        <xdr:cNvPr id="126" name="Line 90"/>
        <xdr:cNvSpPr>
          <a:spLocks noChangeShapeType="1"/>
        </xdr:cNvSpPr>
      </xdr:nvSpPr>
      <xdr:spPr bwMode="auto">
        <a:xfrm>
          <a:off x="25174575" y="44958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</xdr:row>
      <xdr:rowOff>190500</xdr:rowOff>
    </xdr:from>
    <xdr:to>
      <xdr:col>16</xdr:col>
      <xdr:colOff>0</xdr:colOff>
      <xdr:row>8</xdr:row>
      <xdr:rowOff>190500</xdr:rowOff>
    </xdr:to>
    <xdr:sp macro="" textlink="">
      <xdr:nvSpPr>
        <xdr:cNvPr id="127" name="Line 91"/>
        <xdr:cNvSpPr>
          <a:spLocks noChangeShapeType="1"/>
        </xdr:cNvSpPr>
      </xdr:nvSpPr>
      <xdr:spPr bwMode="auto">
        <a:xfrm>
          <a:off x="25174575" y="44958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</xdr:row>
      <xdr:rowOff>190500</xdr:rowOff>
    </xdr:from>
    <xdr:to>
      <xdr:col>16</xdr:col>
      <xdr:colOff>0</xdr:colOff>
      <xdr:row>8</xdr:row>
      <xdr:rowOff>190500</xdr:rowOff>
    </xdr:to>
    <xdr:sp macro="" textlink="">
      <xdr:nvSpPr>
        <xdr:cNvPr id="128" name="Line 92"/>
        <xdr:cNvSpPr>
          <a:spLocks noChangeShapeType="1"/>
        </xdr:cNvSpPr>
      </xdr:nvSpPr>
      <xdr:spPr bwMode="auto">
        <a:xfrm>
          <a:off x="25174575" y="44958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</xdr:row>
      <xdr:rowOff>190500</xdr:rowOff>
    </xdr:from>
    <xdr:to>
      <xdr:col>16</xdr:col>
      <xdr:colOff>0</xdr:colOff>
      <xdr:row>8</xdr:row>
      <xdr:rowOff>190500</xdr:rowOff>
    </xdr:to>
    <xdr:sp macro="" textlink="">
      <xdr:nvSpPr>
        <xdr:cNvPr id="129" name="Line 90"/>
        <xdr:cNvSpPr>
          <a:spLocks noChangeShapeType="1"/>
        </xdr:cNvSpPr>
      </xdr:nvSpPr>
      <xdr:spPr bwMode="auto">
        <a:xfrm>
          <a:off x="25174575" y="44958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</xdr:row>
      <xdr:rowOff>190500</xdr:rowOff>
    </xdr:from>
    <xdr:to>
      <xdr:col>16</xdr:col>
      <xdr:colOff>0</xdr:colOff>
      <xdr:row>8</xdr:row>
      <xdr:rowOff>190500</xdr:rowOff>
    </xdr:to>
    <xdr:sp macro="" textlink="">
      <xdr:nvSpPr>
        <xdr:cNvPr id="130" name="Line 91"/>
        <xdr:cNvSpPr>
          <a:spLocks noChangeShapeType="1"/>
        </xdr:cNvSpPr>
      </xdr:nvSpPr>
      <xdr:spPr bwMode="auto">
        <a:xfrm>
          <a:off x="25174575" y="44958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</xdr:row>
      <xdr:rowOff>190500</xdr:rowOff>
    </xdr:from>
    <xdr:to>
      <xdr:col>16</xdr:col>
      <xdr:colOff>0</xdr:colOff>
      <xdr:row>8</xdr:row>
      <xdr:rowOff>190500</xdr:rowOff>
    </xdr:to>
    <xdr:sp macro="" textlink="">
      <xdr:nvSpPr>
        <xdr:cNvPr id="131" name="Line 92"/>
        <xdr:cNvSpPr>
          <a:spLocks noChangeShapeType="1"/>
        </xdr:cNvSpPr>
      </xdr:nvSpPr>
      <xdr:spPr bwMode="auto">
        <a:xfrm>
          <a:off x="25174575" y="44958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</xdr:row>
      <xdr:rowOff>190500</xdr:rowOff>
    </xdr:from>
    <xdr:to>
      <xdr:col>16</xdr:col>
      <xdr:colOff>0</xdr:colOff>
      <xdr:row>8</xdr:row>
      <xdr:rowOff>190500</xdr:rowOff>
    </xdr:to>
    <xdr:sp macro="" textlink="">
      <xdr:nvSpPr>
        <xdr:cNvPr id="132" name="Line 31"/>
        <xdr:cNvSpPr>
          <a:spLocks noChangeShapeType="1"/>
        </xdr:cNvSpPr>
      </xdr:nvSpPr>
      <xdr:spPr bwMode="auto">
        <a:xfrm>
          <a:off x="25174575" y="44958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</xdr:row>
      <xdr:rowOff>190500</xdr:rowOff>
    </xdr:from>
    <xdr:to>
      <xdr:col>16</xdr:col>
      <xdr:colOff>0</xdr:colOff>
      <xdr:row>8</xdr:row>
      <xdr:rowOff>190500</xdr:rowOff>
    </xdr:to>
    <xdr:sp macro="" textlink="">
      <xdr:nvSpPr>
        <xdr:cNvPr id="133" name="Line 142"/>
        <xdr:cNvSpPr>
          <a:spLocks noChangeShapeType="1"/>
        </xdr:cNvSpPr>
      </xdr:nvSpPr>
      <xdr:spPr bwMode="auto">
        <a:xfrm>
          <a:off x="25174575" y="44958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</xdr:row>
      <xdr:rowOff>190500</xdr:rowOff>
    </xdr:from>
    <xdr:to>
      <xdr:col>16</xdr:col>
      <xdr:colOff>0</xdr:colOff>
      <xdr:row>8</xdr:row>
      <xdr:rowOff>190500</xdr:rowOff>
    </xdr:to>
    <xdr:sp macro="" textlink="">
      <xdr:nvSpPr>
        <xdr:cNvPr id="134" name="Line 152"/>
        <xdr:cNvSpPr>
          <a:spLocks noChangeShapeType="1"/>
        </xdr:cNvSpPr>
      </xdr:nvSpPr>
      <xdr:spPr bwMode="auto">
        <a:xfrm>
          <a:off x="25174575" y="44958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8</xdr:row>
      <xdr:rowOff>190500</xdr:rowOff>
    </xdr:from>
    <xdr:to>
      <xdr:col>16</xdr:col>
      <xdr:colOff>0</xdr:colOff>
      <xdr:row>8</xdr:row>
      <xdr:rowOff>190500</xdr:rowOff>
    </xdr:to>
    <xdr:sp macro="" textlink="">
      <xdr:nvSpPr>
        <xdr:cNvPr id="135" name="Line 202"/>
        <xdr:cNvSpPr>
          <a:spLocks noChangeShapeType="1"/>
        </xdr:cNvSpPr>
      </xdr:nvSpPr>
      <xdr:spPr bwMode="auto">
        <a:xfrm>
          <a:off x="25174575" y="44958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12</xdr:row>
      <xdr:rowOff>190500</xdr:rowOff>
    </xdr:from>
    <xdr:to>
      <xdr:col>16</xdr:col>
      <xdr:colOff>0</xdr:colOff>
      <xdr:row>12</xdr:row>
      <xdr:rowOff>190500</xdr:rowOff>
    </xdr:to>
    <xdr:sp macro="" textlink="">
      <xdr:nvSpPr>
        <xdr:cNvPr id="76" name="Line 110"/>
        <xdr:cNvSpPr>
          <a:spLocks noChangeShapeType="1"/>
        </xdr:cNvSpPr>
      </xdr:nvSpPr>
      <xdr:spPr bwMode="auto">
        <a:xfrm>
          <a:off x="13392150" y="62484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12</xdr:row>
      <xdr:rowOff>190500</xdr:rowOff>
    </xdr:from>
    <xdr:to>
      <xdr:col>16</xdr:col>
      <xdr:colOff>0</xdr:colOff>
      <xdr:row>12</xdr:row>
      <xdr:rowOff>190500</xdr:rowOff>
    </xdr:to>
    <xdr:sp macro="" textlink="">
      <xdr:nvSpPr>
        <xdr:cNvPr id="77" name="Line 111"/>
        <xdr:cNvSpPr>
          <a:spLocks noChangeShapeType="1"/>
        </xdr:cNvSpPr>
      </xdr:nvSpPr>
      <xdr:spPr bwMode="auto">
        <a:xfrm>
          <a:off x="13392150" y="62484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12</xdr:row>
      <xdr:rowOff>190500</xdr:rowOff>
    </xdr:from>
    <xdr:to>
      <xdr:col>16</xdr:col>
      <xdr:colOff>0</xdr:colOff>
      <xdr:row>12</xdr:row>
      <xdr:rowOff>190500</xdr:rowOff>
    </xdr:to>
    <xdr:sp macro="" textlink="">
      <xdr:nvSpPr>
        <xdr:cNvPr id="78" name="Line 112"/>
        <xdr:cNvSpPr>
          <a:spLocks noChangeShapeType="1"/>
        </xdr:cNvSpPr>
      </xdr:nvSpPr>
      <xdr:spPr bwMode="auto">
        <a:xfrm>
          <a:off x="13392150" y="62484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12</xdr:row>
      <xdr:rowOff>190500</xdr:rowOff>
    </xdr:from>
    <xdr:to>
      <xdr:col>16</xdr:col>
      <xdr:colOff>0</xdr:colOff>
      <xdr:row>12</xdr:row>
      <xdr:rowOff>190500</xdr:rowOff>
    </xdr:to>
    <xdr:sp macro="" textlink="">
      <xdr:nvSpPr>
        <xdr:cNvPr id="79" name="Line 113"/>
        <xdr:cNvSpPr>
          <a:spLocks noChangeShapeType="1"/>
        </xdr:cNvSpPr>
      </xdr:nvSpPr>
      <xdr:spPr bwMode="auto">
        <a:xfrm>
          <a:off x="13392150" y="62484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12</xdr:row>
      <xdr:rowOff>190500</xdr:rowOff>
    </xdr:from>
    <xdr:to>
      <xdr:col>16</xdr:col>
      <xdr:colOff>0</xdr:colOff>
      <xdr:row>12</xdr:row>
      <xdr:rowOff>190500</xdr:rowOff>
    </xdr:to>
    <xdr:sp macro="" textlink="">
      <xdr:nvSpPr>
        <xdr:cNvPr id="80" name="Line 110"/>
        <xdr:cNvSpPr>
          <a:spLocks noChangeShapeType="1"/>
        </xdr:cNvSpPr>
      </xdr:nvSpPr>
      <xdr:spPr bwMode="auto">
        <a:xfrm>
          <a:off x="13392150" y="62484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12</xdr:row>
      <xdr:rowOff>190500</xdr:rowOff>
    </xdr:from>
    <xdr:to>
      <xdr:col>16</xdr:col>
      <xdr:colOff>0</xdr:colOff>
      <xdr:row>12</xdr:row>
      <xdr:rowOff>190500</xdr:rowOff>
    </xdr:to>
    <xdr:sp macro="" textlink="">
      <xdr:nvSpPr>
        <xdr:cNvPr id="81" name="Line 111"/>
        <xdr:cNvSpPr>
          <a:spLocks noChangeShapeType="1"/>
        </xdr:cNvSpPr>
      </xdr:nvSpPr>
      <xdr:spPr bwMode="auto">
        <a:xfrm>
          <a:off x="13392150" y="62484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12</xdr:row>
      <xdr:rowOff>190500</xdr:rowOff>
    </xdr:from>
    <xdr:to>
      <xdr:col>16</xdr:col>
      <xdr:colOff>0</xdr:colOff>
      <xdr:row>12</xdr:row>
      <xdr:rowOff>190500</xdr:rowOff>
    </xdr:to>
    <xdr:sp macro="" textlink="">
      <xdr:nvSpPr>
        <xdr:cNvPr id="82" name="Line 112"/>
        <xdr:cNvSpPr>
          <a:spLocks noChangeShapeType="1"/>
        </xdr:cNvSpPr>
      </xdr:nvSpPr>
      <xdr:spPr bwMode="auto">
        <a:xfrm>
          <a:off x="13392150" y="62484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12</xdr:row>
      <xdr:rowOff>190500</xdr:rowOff>
    </xdr:from>
    <xdr:to>
      <xdr:col>16</xdr:col>
      <xdr:colOff>0</xdr:colOff>
      <xdr:row>12</xdr:row>
      <xdr:rowOff>190500</xdr:rowOff>
    </xdr:to>
    <xdr:sp macro="" textlink="">
      <xdr:nvSpPr>
        <xdr:cNvPr id="83" name="Line 113"/>
        <xdr:cNvSpPr>
          <a:spLocks noChangeShapeType="1"/>
        </xdr:cNvSpPr>
      </xdr:nvSpPr>
      <xdr:spPr bwMode="auto">
        <a:xfrm>
          <a:off x="13392150" y="624840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12</xdr:row>
      <xdr:rowOff>123826</xdr:rowOff>
    </xdr:from>
    <xdr:to>
      <xdr:col>5</xdr:col>
      <xdr:colOff>9525</xdr:colOff>
      <xdr:row>12</xdr:row>
      <xdr:rowOff>123826</xdr:rowOff>
    </xdr:to>
    <xdr:sp macro="" textlink="">
      <xdr:nvSpPr>
        <xdr:cNvPr id="84" name="Line 26"/>
        <xdr:cNvSpPr>
          <a:spLocks noChangeShapeType="1"/>
        </xdr:cNvSpPr>
      </xdr:nvSpPr>
      <xdr:spPr bwMode="auto">
        <a:xfrm>
          <a:off x="3133725" y="7191376"/>
          <a:ext cx="752475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190500</xdr:rowOff>
    </xdr:from>
    <xdr:to>
      <xdr:col>16</xdr:col>
      <xdr:colOff>0</xdr:colOff>
      <xdr:row>13</xdr:row>
      <xdr:rowOff>190500</xdr:rowOff>
    </xdr:to>
    <xdr:sp macro="" textlink="">
      <xdr:nvSpPr>
        <xdr:cNvPr id="85" name="Line 110"/>
        <xdr:cNvSpPr>
          <a:spLocks noChangeShapeType="1"/>
        </xdr:cNvSpPr>
      </xdr:nvSpPr>
      <xdr:spPr bwMode="auto">
        <a:xfrm>
          <a:off x="13392150" y="725805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190500</xdr:rowOff>
    </xdr:from>
    <xdr:to>
      <xdr:col>16</xdr:col>
      <xdr:colOff>0</xdr:colOff>
      <xdr:row>13</xdr:row>
      <xdr:rowOff>190500</xdr:rowOff>
    </xdr:to>
    <xdr:sp macro="" textlink="">
      <xdr:nvSpPr>
        <xdr:cNvPr id="86" name="Line 111"/>
        <xdr:cNvSpPr>
          <a:spLocks noChangeShapeType="1"/>
        </xdr:cNvSpPr>
      </xdr:nvSpPr>
      <xdr:spPr bwMode="auto">
        <a:xfrm>
          <a:off x="13392150" y="725805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190500</xdr:rowOff>
    </xdr:from>
    <xdr:to>
      <xdr:col>16</xdr:col>
      <xdr:colOff>0</xdr:colOff>
      <xdr:row>13</xdr:row>
      <xdr:rowOff>190500</xdr:rowOff>
    </xdr:to>
    <xdr:sp macro="" textlink="">
      <xdr:nvSpPr>
        <xdr:cNvPr id="87" name="Line 112"/>
        <xdr:cNvSpPr>
          <a:spLocks noChangeShapeType="1"/>
        </xdr:cNvSpPr>
      </xdr:nvSpPr>
      <xdr:spPr bwMode="auto">
        <a:xfrm>
          <a:off x="13392150" y="725805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190500</xdr:rowOff>
    </xdr:from>
    <xdr:to>
      <xdr:col>16</xdr:col>
      <xdr:colOff>0</xdr:colOff>
      <xdr:row>13</xdr:row>
      <xdr:rowOff>190500</xdr:rowOff>
    </xdr:to>
    <xdr:sp macro="" textlink="">
      <xdr:nvSpPr>
        <xdr:cNvPr id="88" name="Line 113"/>
        <xdr:cNvSpPr>
          <a:spLocks noChangeShapeType="1"/>
        </xdr:cNvSpPr>
      </xdr:nvSpPr>
      <xdr:spPr bwMode="auto">
        <a:xfrm>
          <a:off x="13392150" y="725805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190500</xdr:rowOff>
    </xdr:from>
    <xdr:to>
      <xdr:col>16</xdr:col>
      <xdr:colOff>0</xdr:colOff>
      <xdr:row>13</xdr:row>
      <xdr:rowOff>190500</xdr:rowOff>
    </xdr:to>
    <xdr:sp macro="" textlink="">
      <xdr:nvSpPr>
        <xdr:cNvPr id="89" name="Line 110"/>
        <xdr:cNvSpPr>
          <a:spLocks noChangeShapeType="1"/>
        </xdr:cNvSpPr>
      </xdr:nvSpPr>
      <xdr:spPr bwMode="auto">
        <a:xfrm>
          <a:off x="13392150" y="725805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190500</xdr:rowOff>
    </xdr:from>
    <xdr:to>
      <xdr:col>16</xdr:col>
      <xdr:colOff>0</xdr:colOff>
      <xdr:row>13</xdr:row>
      <xdr:rowOff>190500</xdr:rowOff>
    </xdr:to>
    <xdr:sp macro="" textlink="">
      <xdr:nvSpPr>
        <xdr:cNvPr id="90" name="Line 111"/>
        <xdr:cNvSpPr>
          <a:spLocks noChangeShapeType="1"/>
        </xdr:cNvSpPr>
      </xdr:nvSpPr>
      <xdr:spPr bwMode="auto">
        <a:xfrm>
          <a:off x="13392150" y="725805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190500</xdr:rowOff>
    </xdr:from>
    <xdr:to>
      <xdr:col>16</xdr:col>
      <xdr:colOff>0</xdr:colOff>
      <xdr:row>13</xdr:row>
      <xdr:rowOff>190500</xdr:rowOff>
    </xdr:to>
    <xdr:sp macro="" textlink="">
      <xdr:nvSpPr>
        <xdr:cNvPr id="91" name="Line 112"/>
        <xdr:cNvSpPr>
          <a:spLocks noChangeShapeType="1"/>
        </xdr:cNvSpPr>
      </xdr:nvSpPr>
      <xdr:spPr bwMode="auto">
        <a:xfrm>
          <a:off x="13392150" y="725805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13</xdr:row>
      <xdr:rowOff>190500</xdr:rowOff>
    </xdr:from>
    <xdr:to>
      <xdr:col>16</xdr:col>
      <xdr:colOff>0</xdr:colOff>
      <xdr:row>13</xdr:row>
      <xdr:rowOff>190500</xdr:rowOff>
    </xdr:to>
    <xdr:sp macro="" textlink="">
      <xdr:nvSpPr>
        <xdr:cNvPr id="92" name="Line 113"/>
        <xdr:cNvSpPr>
          <a:spLocks noChangeShapeType="1"/>
        </xdr:cNvSpPr>
      </xdr:nvSpPr>
      <xdr:spPr bwMode="auto">
        <a:xfrm>
          <a:off x="13392150" y="7258050"/>
          <a:ext cx="0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13</xdr:row>
      <xdr:rowOff>123826</xdr:rowOff>
    </xdr:from>
    <xdr:to>
      <xdr:col>16</xdr:col>
      <xdr:colOff>0</xdr:colOff>
      <xdr:row>13</xdr:row>
      <xdr:rowOff>123826</xdr:rowOff>
    </xdr:to>
    <xdr:sp macro="" textlink="">
      <xdr:nvSpPr>
        <xdr:cNvPr id="93" name="Line 26"/>
        <xdr:cNvSpPr>
          <a:spLocks noChangeShapeType="1"/>
        </xdr:cNvSpPr>
      </xdr:nvSpPr>
      <xdr:spPr bwMode="auto">
        <a:xfrm>
          <a:off x="12525375" y="8201026"/>
          <a:ext cx="866775" cy="0"/>
        </a:xfrm>
        <a:prstGeom prst="line">
          <a:avLst/>
        </a:prstGeom>
        <a:noFill/>
        <a:ln w="1270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00535\dyna01\PATO%20-%20BR%20-%20425%20aditiv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_1\tec1\ARQ\SOLOTEC\BR-476\VIGA\ANALIS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servidor\Meus%20Documentos\FV-DN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servidor\0798\TECNICO\TEACOMP\LOTE06\P09\P10\RELAT6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essoais\Orcamento\OR96088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servidor\Meus%20documentos\EGESA\Br-482mg\Volume2\CAN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00535\dyna01\Documents%20and%20Settings\C%20arlos%20%20Machado\My%20Documents\Disco%201\BR-262-MS(3)\Anexos%20PGQ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1"/>
      <sheetName val="COMPOS2"/>
      <sheetName val="COMPOS3"/>
      <sheetName val="1- QUADRO DE QUANTIDADE (2)"/>
      <sheetName val="Pato"/>
      <sheetName val="Transporte 5m³"/>
      <sheetName val="Transporte 4m³"/>
      <sheetName val="Transporte 4t"/>
      <sheetName val="Transporte Mat. Frio"/>
      <sheetName val="Cronograma (2)"/>
      <sheetName val="ESTUDO PREÇ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1"/>
      <sheetName val="Gráf2"/>
      <sheetName val="Gráf3"/>
      <sheetName val="Gráf4"/>
      <sheetName val="Viga Benkellman"/>
      <sheetName val="Estudo Estatístico"/>
      <sheetName val="Pro - 10 norma A"/>
      <sheetName val="Pró - 11 norma B"/>
      <sheetName val="Resumo subtrechos homgêneos"/>
      <sheetName val="Demonstrativo Dimensionamento"/>
      <sheetName val="Camadas Mat. Distintos"/>
      <sheetName val="PRO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PROJETO"/>
      <sheetName val="Exerci1"/>
      <sheetName val="Exerci2"/>
      <sheetName val="PROVA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_ORIGINAL"/>
      <sheetName val="RESUMO_AUT1"/>
      <sheetName val="PROJETO"/>
    </sheetNames>
    <sheetDataSet>
      <sheetData sheetId="0"/>
      <sheetData sheetId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960887"/>
    </sheetNames>
    <definedNames>
      <definedName name="PassaExtenso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uant-Vol1 (2)"/>
      <sheetName val="QQegesa"/>
      <sheetName val="QQuant-Vol1"/>
      <sheetName val="Licitação"/>
      <sheetName val="QQegesa-ant"/>
      <sheetName val="QQUANT"/>
      <sheetName val="QQder"/>
      <sheetName val="NumerN"/>
      <sheetName val="BS"/>
      <sheetName val="FR"/>
      <sheetName val="Dimens"/>
      <sheetName val="QuantPav"/>
      <sheetName val="QuQuant"/>
      <sheetName val="NumerN (2)"/>
      <sheetName val="Dimens (2)"/>
      <sheetName val="QuantPav (2)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s PGQ"/>
      <sheetName val="Equipamentos"/>
      <sheetName val="Teor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zoomScaleNormal="100" workbookViewId="0">
      <selection activeCell="F133" sqref="F133"/>
    </sheetView>
  </sheetViews>
  <sheetFormatPr defaultColWidth="9.140625" defaultRowHeight="24.95" customHeight="1" x14ac:dyDescent="0.2"/>
  <cols>
    <col min="1" max="1" width="7.7109375" style="2" customWidth="1"/>
    <col min="2" max="2" width="45.85546875" style="2" customWidth="1"/>
    <col min="3" max="3" width="11.42578125" style="2" customWidth="1"/>
    <col min="4" max="4" width="25" style="2" customWidth="1"/>
    <col min="5" max="5" width="9.140625" style="2"/>
    <col min="6" max="7" width="14.42578125" style="2" bestFit="1" customWidth="1"/>
    <col min="8" max="16384" width="9.140625" style="2"/>
  </cols>
  <sheetData>
    <row r="1" spans="1:4" ht="30" customHeight="1" thickTop="1" thickBot="1" x14ac:dyDescent="0.25">
      <c r="A1" s="3" t="s">
        <v>16</v>
      </c>
      <c r="B1" s="4"/>
      <c r="C1" s="4"/>
      <c r="D1" s="4"/>
    </row>
    <row r="2" spans="1:4" s="13" customFormat="1" ht="18" customHeight="1" thickTop="1" x14ac:dyDescent="0.2">
      <c r="A2" s="58" t="s">
        <v>91</v>
      </c>
      <c r="B2" s="12"/>
      <c r="D2" s="62" t="s">
        <v>297</v>
      </c>
    </row>
    <row r="3" spans="1:4" s="13" customFormat="1" ht="18" customHeight="1" x14ac:dyDescent="0.2">
      <c r="A3" s="53" t="s">
        <v>92</v>
      </c>
      <c r="B3" s="14"/>
      <c r="D3" s="62" t="s">
        <v>74</v>
      </c>
    </row>
    <row r="4" spans="1:4" s="13" customFormat="1" ht="18" customHeight="1" x14ac:dyDescent="0.2">
      <c r="A4" s="53" t="s">
        <v>96</v>
      </c>
      <c r="B4" s="14"/>
      <c r="C4" s="11"/>
      <c r="D4" s="60" t="str">
        <f>O!$I$4</f>
        <v>SEM desoneração</v>
      </c>
    </row>
    <row r="5" spans="1:4" s="13" customFormat="1" ht="18" customHeight="1" x14ac:dyDescent="0.2">
      <c r="A5" s="53" t="s">
        <v>93</v>
      </c>
      <c r="B5" s="8"/>
      <c r="C5" s="7"/>
      <c r="D5" s="63">
        <f>O!$I$5</f>
        <v>0.2097</v>
      </c>
    </row>
    <row r="6" spans="1:4" ht="47.25" customHeight="1" x14ac:dyDescent="0.2">
      <c r="A6" s="10"/>
      <c r="B6" s="56" t="s">
        <v>28</v>
      </c>
      <c r="C6" s="5" t="s">
        <v>15</v>
      </c>
      <c r="D6" s="55" t="s">
        <v>63</v>
      </c>
    </row>
    <row r="7" spans="1:4" ht="69.95" customHeight="1" x14ac:dyDescent="0.2">
      <c r="A7" s="139">
        <f>O!A9</f>
        <v>1</v>
      </c>
      <c r="B7" s="140" t="str">
        <f>O!C9</f>
        <v>PONTE SOBRE O RIO BENEDITO</v>
      </c>
      <c r="C7" s="141">
        <f>D7/$D$15*100</f>
        <v>89.440008834685216</v>
      </c>
      <c r="D7" s="142">
        <f>O!I9</f>
        <v>5376593.9900000002</v>
      </c>
    </row>
    <row r="8" spans="1:4" ht="69.95" customHeight="1" x14ac:dyDescent="0.2">
      <c r="A8" s="131" t="str">
        <f>O!A10</f>
        <v>1.1</v>
      </c>
      <c r="B8" s="132" t="str">
        <f>O!C10</f>
        <v>INFRAESTRUTURA</v>
      </c>
      <c r="C8" s="133">
        <f>D8/$D$7*100</f>
        <v>42.369432102125316</v>
      </c>
      <c r="D8" s="134">
        <f>O!I10</f>
        <v>2278032.3400000003</v>
      </c>
    </row>
    <row r="9" spans="1:4" ht="69.95" customHeight="1" x14ac:dyDescent="0.2">
      <c r="A9" s="135" t="str">
        <f>O!A48</f>
        <v>1.2</v>
      </c>
      <c r="B9" s="136" t="str">
        <f>O!C48</f>
        <v>MESOESTRUTURA</v>
      </c>
      <c r="C9" s="137">
        <f t="shared" ref="C9:C11" si="0">D9/$D$7*100</f>
        <v>12.36472014134733</v>
      </c>
      <c r="D9" s="138">
        <f>O!I48</f>
        <v>664800.80000000016</v>
      </c>
    </row>
    <row r="10" spans="1:4" ht="69.95" customHeight="1" x14ac:dyDescent="0.2">
      <c r="A10" s="135" t="str">
        <f>O!A87</f>
        <v>1.3</v>
      </c>
      <c r="B10" s="136" t="str">
        <f>O!C87</f>
        <v>SUPERESTRUTURA</v>
      </c>
      <c r="C10" s="137">
        <f t="shared" si="0"/>
        <v>44.702786642812882</v>
      </c>
      <c r="D10" s="138">
        <f>O!I87</f>
        <v>2403487.3400000003</v>
      </c>
    </row>
    <row r="11" spans="1:4" ht="69.95" customHeight="1" x14ac:dyDescent="0.2">
      <c r="A11" s="143" t="str">
        <f>O!A136</f>
        <v>1.4</v>
      </c>
      <c r="B11" s="144" t="str">
        <f>O!C136</f>
        <v>ACABAMENTOS E OBRAS COMPLEMENTARES</v>
      </c>
      <c r="C11" s="145">
        <f t="shared" si="0"/>
        <v>0.56306111371448375</v>
      </c>
      <c r="D11" s="146">
        <f>O!I136</f>
        <v>30273.510000000002</v>
      </c>
    </row>
    <row r="12" spans="1:4" ht="69.95" customHeight="1" x14ac:dyDescent="0.2">
      <c r="A12" s="139">
        <f>O!A148</f>
        <v>2</v>
      </c>
      <c r="B12" s="140" t="str">
        <f>O!C148</f>
        <v>ADMINISTRAÇÃO LOCAL</v>
      </c>
      <c r="C12" s="141">
        <f>D12/$D$15*100</f>
        <v>6.9400638718090431</v>
      </c>
      <c r="D12" s="142">
        <f>O!I148</f>
        <v>417194.79</v>
      </c>
    </row>
    <row r="13" spans="1:4" ht="69.95" customHeight="1" x14ac:dyDescent="0.2">
      <c r="A13" s="139">
        <f>O!A150</f>
        <v>3</v>
      </c>
      <c r="B13" s="140" t="str">
        <f>O!C150</f>
        <v>MOBILIZAÇÃO</v>
      </c>
      <c r="C13" s="141">
        <f>D13/$D$15*100</f>
        <v>2.4886489862128518</v>
      </c>
      <c r="D13" s="142">
        <f>O!I150</f>
        <v>149602.57</v>
      </c>
    </row>
    <row r="14" spans="1:4" ht="69.95" customHeight="1" x14ac:dyDescent="0.2">
      <c r="A14" s="139">
        <f>O!A152</f>
        <v>4</v>
      </c>
      <c r="B14" s="140" t="str">
        <f>O!C152</f>
        <v>DESMOBILIZAÇÃO</v>
      </c>
      <c r="C14" s="141">
        <f>D14/$D$15*100</f>
        <v>1.1312783072928914</v>
      </c>
      <c r="D14" s="142">
        <f>O!I152</f>
        <v>68005.63</v>
      </c>
    </row>
    <row r="15" spans="1:4" ht="80.099999999999994" customHeight="1" thickBot="1" x14ac:dyDescent="0.25">
      <c r="A15" s="61"/>
      <c r="B15" s="61" t="s">
        <v>42</v>
      </c>
      <c r="C15" s="22">
        <f>SUM(C7,C12:C14)</f>
        <v>100</v>
      </c>
      <c r="D15" s="23">
        <f>SUM(D7,D12:D14)</f>
        <v>6011396.9800000004</v>
      </c>
    </row>
    <row r="16" spans="1:4" ht="24.95" customHeight="1" thickTop="1" x14ac:dyDescent="0.2"/>
    <row r="19" spans="4:4" ht="24.95" customHeight="1" x14ac:dyDescent="0.2">
      <c r="D19" s="26"/>
    </row>
  </sheetData>
  <phoneticPr fontId="0" type="noConversion"/>
  <pageMargins left="0.98425196850393704" right="0.59055118110236227" top="0.98425196850393704" bottom="0.59055118110236227" header="0.51181102362204722" footer="0.43307086614173229"/>
  <pageSetup paperSize="9" scale="95" fitToHeight="100" orientation="portrait" r:id="rId1"/>
  <headerFooter>
    <oddFooter>&amp;L&amp;6&amp;Z&amp;F&amp;A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154"/>
  <sheetViews>
    <sheetView showGridLines="0" showZeros="0" tabSelected="1" view="pageBreakPreview" zoomScaleNormal="75" zoomScaleSheetLayoutView="100" workbookViewId="0">
      <pane ySplit="8" topLeftCell="A9" activePane="bottomLeft" state="frozen"/>
      <selection activeCell="F133" sqref="F133"/>
      <selection pane="bottomLeft" activeCell="G18" sqref="G18"/>
    </sheetView>
  </sheetViews>
  <sheetFormatPr defaultColWidth="14.42578125" defaultRowHeight="12.75" x14ac:dyDescent="0.2"/>
  <cols>
    <col min="1" max="1" width="7.7109375" style="65" customWidth="1"/>
    <col min="2" max="2" width="13.42578125" style="65" customWidth="1"/>
    <col min="3" max="3" width="63" style="65" customWidth="1"/>
    <col min="4" max="4" width="5.7109375" style="66" customWidth="1"/>
    <col min="5" max="5" width="8.7109375" style="67" customWidth="1"/>
    <col min="6" max="7" width="12.28515625" style="64" customWidth="1"/>
    <col min="8" max="8" width="15.7109375" style="64" bestFit="1" customWidth="1"/>
    <col min="9" max="9" width="16.5703125" style="64" customWidth="1"/>
    <col min="10" max="16384" width="14.42578125" style="64"/>
  </cols>
  <sheetData>
    <row r="1" spans="1:9" s="6" customFormat="1" ht="17.25" thickTop="1" thickBot="1" x14ac:dyDescent="0.25">
      <c r="A1" s="9" t="s">
        <v>17</v>
      </c>
      <c r="B1" s="9"/>
      <c r="C1" s="104"/>
      <c r="D1" s="104"/>
      <c r="E1" s="105"/>
      <c r="F1" s="105"/>
      <c r="G1" s="105"/>
      <c r="H1" s="105"/>
      <c r="I1" s="105"/>
    </row>
    <row r="2" spans="1:9" s="13" customFormat="1" ht="13.5" thickTop="1" x14ac:dyDescent="0.2">
      <c r="A2" s="58" t="s">
        <v>91</v>
      </c>
      <c r="B2" s="58"/>
      <c r="C2" s="12"/>
      <c r="D2" s="16"/>
      <c r="E2" s="17"/>
      <c r="F2" s="107"/>
      <c r="G2" s="54"/>
      <c r="H2" s="106"/>
      <c r="I2" s="62" t="s">
        <v>297</v>
      </c>
    </row>
    <row r="3" spans="1:9" s="13" customFormat="1" x14ac:dyDescent="0.2">
      <c r="A3" s="53" t="s">
        <v>92</v>
      </c>
      <c r="B3" s="53"/>
      <c r="C3" s="14"/>
      <c r="D3" s="19"/>
      <c r="E3" s="18"/>
      <c r="F3" s="15"/>
      <c r="G3" s="108"/>
      <c r="H3" s="106"/>
      <c r="I3" s="62" t="s">
        <v>74</v>
      </c>
    </row>
    <row r="4" spans="1:9" s="13" customFormat="1" x14ac:dyDescent="0.2">
      <c r="A4" s="53" t="s">
        <v>96</v>
      </c>
      <c r="B4" s="53"/>
      <c r="C4" s="14"/>
      <c r="D4" s="19"/>
      <c r="E4" s="18"/>
      <c r="G4" s="59"/>
      <c r="H4" s="106"/>
      <c r="I4" s="60" t="s">
        <v>287</v>
      </c>
    </row>
    <row r="5" spans="1:9" s="13" customFormat="1" x14ac:dyDescent="0.2">
      <c r="A5" s="53" t="s">
        <v>93</v>
      </c>
      <c r="B5" s="53"/>
      <c r="C5" s="8"/>
      <c r="D5" s="20"/>
      <c r="E5" s="21"/>
      <c r="F5" s="106"/>
      <c r="G5" s="27"/>
      <c r="H5" s="106"/>
      <c r="I5" s="63">
        <v>0.2097</v>
      </c>
    </row>
    <row r="6" spans="1:9" s="1" customFormat="1" ht="12.75" customHeight="1" x14ac:dyDescent="0.2">
      <c r="A6" s="157" t="s">
        <v>98</v>
      </c>
      <c r="B6" s="159" t="s">
        <v>43</v>
      </c>
      <c r="C6" s="160" t="s">
        <v>44</v>
      </c>
      <c r="D6" s="160" t="s">
        <v>45</v>
      </c>
      <c r="E6" s="155" t="s">
        <v>29</v>
      </c>
      <c r="F6" s="109" t="s">
        <v>59</v>
      </c>
      <c r="G6" s="109" t="s">
        <v>59</v>
      </c>
      <c r="H6" s="110" t="s">
        <v>60</v>
      </c>
      <c r="I6" s="111" t="s">
        <v>60</v>
      </c>
    </row>
    <row r="7" spans="1:9" s="1" customFormat="1" ht="27" customHeight="1" x14ac:dyDescent="0.2">
      <c r="A7" s="158"/>
      <c r="B7" s="158"/>
      <c r="C7" s="161"/>
      <c r="D7" s="161"/>
      <c r="E7" s="156"/>
      <c r="F7" s="112" t="s">
        <v>90</v>
      </c>
      <c r="G7" s="112" t="s">
        <v>61</v>
      </c>
      <c r="H7" s="112" t="s">
        <v>90</v>
      </c>
      <c r="I7" s="113" t="s">
        <v>62</v>
      </c>
    </row>
    <row r="8" spans="1:9" s="83" customFormat="1" ht="25.5" customHeight="1" x14ac:dyDescent="0.2">
      <c r="A8" s="68"/>
      <c r="B8" s="68"/>
      <c r="C8" s="69" t="s">
        <v>42</v>
      </c>
      <c r="D8" s="80"/>
      <c r="E8" s="81"/>
      <c r="F8" s="82"/>
      <c r="G8" s="82"/>
      <c r="H8" s="70">
        <f>H9+H148+H150+H152</f>
        <v>5057333.2400000012</v>
      </c>
      <c r="I8" s="71">
        <f>I9+I148+I150+I152</f>
        <v>6011396.9800000004</v>
      </c>
    </row>
    <row r="9" spans="1:9" s="90" customFormat="1" ht="25.5" customHeight="1" x14ac:dyDescent="0.2">
      <c r="A9" s="84">
        <v>1</v>
      </c>
      <c r="B9" s="84"/>
      <c r="C9" s="85" t="s">
        <v>94</v>
      </c>
      <c r="D9" s="85"/>
      <c r="E9" s="86"/>
      <c r="F9" s="87"/>
      <c r="G9" s="88"/>
      <c r="H9" s="89">
        <f>H10+H48+H87+H136</f>
        <v>4532572.5600000005</v>
      </c>
      <c r="I9" s="101">
        <f>I10+I48+I87+I136</f>
        <v>5376593.9900000002</v>
      </c>
    </row>
    <row r="10" spans="1:9" s="90" customFormat="1" ht="25.5" customHeight="1" x14ac:dyDescent="0.2">
      <c r="A10" s="115" t="s">
        <v>150</v>
      </c>
      <c r="B10" s="115"/>
      <c r="C10" s="116" t="s">
        <v>135</v>
      </c>
      <c r="D10" s="117"/>
      <c r="E10" s="118"/>
      <c r="F10" s="119"/>
      <c r="G10" s="119"/>
      <c r="H10" s="120">
        <f>H11+H19+H25+H30+H35+H39+H43</f>
        <v>1958178.8800000001</v>
      </c>
      <c r="I10" s="121">
        <f>I11+I19+I25+I30+I35+I39+I43</f>
        <v>2278032.3400000003</v>
      </c>
    </row>
    <row r="11" spans="1:9" s="129" customFormat="1" ht="25.5" customHeight="1" x14ac:dyDescent="0.2">
      <c r="A11" s="122" t="s">
        <v>151</v>
      </c>
      <c r="B11" s="122"/>
      <c r="C11" s="123" t="s">
        <v>104</v>
      </c>
      <c r="D11" s="124"/>
      <c r="E11" s="125"/>
      <c r="F11" s="126"/>
      <c r="G11" s="126"/>
      <c r="H11" s="127">
        <f>SUM(H12:H18)</f>
        <v>1365816.55</v>
      </c>
      <c r="I11" s="128">
        <f>SUM(I12:I18)</f>
        <v>1584889.18</v>
      </c>
    </row>
    <row r="12" spans="1:9" s="98" customFormat="1" ht="25.5" customHeight="1" x14ac:dyDescent="0.2">
      <c r="A12" s="91" t="s">
        <v>184</v>
      </c>
      <c r="B12" s="91" t="s">
        <v>83</v>
      </c>
      <c r="C12" s="92" t="s">
        <v>99</v>
      </c>
      <c r="D12" s="93" t="s">
        <v>21</v>
      </c>
      <c r="E12" s="94">
        <v>96</v>
      </c>
      <c r="F12" s="95">
        <v>1147.58</v>
      </c>
      <c r="G12" s="95">
        <v>1308.47</v>
      </c>
      <c r="H12" s="96">
        <f>ROUND(E12*F12,2)</f>
        <v>110167.67999999999</v>
      </c>
      <c r="I12" s="97">
        <f>ROUND(E12*G12,2)</f>
        <v>125613.12</v>
      </c>
    </row>
    <row r="13" spans="1:9" s="98" customFormat="1" ht="25.5" customHeight="1" x14ac:dyDescent="0.2">
      <c r="A13" s="91" t="s">
        <v>185</v>
      </c>
      <c r="B13" s="91" t="s">
        <v>84</v>
      </c>
      <c r="C13" s="92" t="s">
        <v>100</v>
      </c>
      <c r="D13" s="93" t="s">
        <v>21</v>
      </c>
      <c r="E13" s="94">
        <v>280</v>
      </c>
      <c r="F13" s="95">
        <v>604.14</v>
      </c>
      <c r="G13" s="95">
        <v>688.84</v>
      </c>
      <c r="H13" s="96">
        <f>ROUND(E13*F13,2)</f>
        <v>169159.2</v>
      </c>
      <c r="I13" s="97">
        <f>ROUND(E13*G13,2)</f>
        <v>192875.2</v>
      </c>
    </row>
    <row r="14" spans="1:9" s="98" customFormat="1" ht="25.5" customHeight="1" x14ac:dyDescent="0.2">
      <c r="A14" s="91" t="s">
        <v>186</v>
      </c>
      <c r="B14" s="91" t="s">
        <v>87</v>
      </c>
      <c r="C14" s="92" t="s">
        <v>101</v>
      </c>
      <c r="D14" s="93" t="s">
        <v>21</v>
      </c>
      <c r="E14" s="94">
        <v>144</v>
      </c>
      <c r="F14" s="95">
        <v>1410.3</v>
      </c>
      <c r="G14" s="95">
        <v>1608.03</v>
      </c>
      <c r="H14" s="96">
        <f>ROUND(E14*F14,2)</f>
        <v>203083.2</v>
      </c>
      <c r="I14" s="97">
        <f>ROUND(E14*G14,2)</f>
        <v>231556.32</v>
      </c>
    </row>
    <row r="15" spans="1:9" s="98" customFormat="1" ht="25.5" customHeight="1" x14ac:dyDescent="0.2">
      <c r="A15" s="91" t="s">
        <v>187</v>
      </c>
      <c r="B15" s="91" t="s">
        <v>88</v>
      </c>
      <c r="C15" s="92" t="s">
        <v>102</v>
      </c>
      <c r="D15" s="93" t="s">
        <v>21</v>
      </c>
      <c r="E15" s="94">
        <v>567</v>
      </c>
      <c r="F15" s="95">
        <v>866.65</v>
      </c>
      <c r="G15" s="95">
        <v>988.16</v>
      </c>
      <c r="H15" s="96">
        <f>ROUND(E15*F15,2)</f>
        <v>491390.55</v>
      </c>
      <c r="I15" s="97">
        <f>ROUND(E15*G15,2)</f>
        <v>560286.71999999997</v>
      </c>
    </row>
    <row r="16" spans="1:9" s="98" customFormat="1" ht="25.5" customHeight="1" x14ac:dyDescent="0.2">
      <c r="A16" s="91" t="s">
        <v>188</v>
      </c>
      <c r="B16" s="91" t="s">
        <v>39</v>
      </c>
      <c r="C16" s="92" t="s">
        <v>55</v>
      </c>
      <c r="D16" s="93" t="s">
        <v>33</v>
      </c>
      <c r="E16" s="94">
        <v>1270</v>
      </c>
      <c r="F16" s="95">
        <v>51.5</v>
      </c>
      <c r="G16" s="95">
        <v>62.3</v>
      </c>
      <c r="H16" s="96">
        <f>ROUND(E16*F16,2)</f>
        <v>65405</v>
      </c>
      <c r="I16" s="97">
        <f>ROUND(E16*G16,2)</f>
        <v>79121</v>
      </c>
    </row>
    <row r="17" spans="1:9" s="98" customFormat="1" ht="25.5" customHeight="1" x14ac:dyDescent="0.2">
      <c r="A17" s="91" t="s">
        <v>189</v>
      </c>
      <c r="B17" s="91" t="s">
        <v>8</v>
      </c>
      <c r="C17" s="92" t="s">
        <v>5</v>
      </c>
      <c r="D17" s="93" t="s">
        <v>24</v>
      </c>
      <c r="E17" s="94">
        <v>34207</v>
      </c>
      <c r="F17" s="95">
        <v>8.06</v>
      </c>
      <c r="G17" s="95">
        <v>9.76</v>
      </c>
      <c r="H17" s="96">
        <f>ROUND(E17*F17,2)</f>
        <v>275708.42</v>
      </c>
      <c r="I17" s="97">
        <f>ROUND(E17*G17,2)</f>
        <v>333860.32</v>
      </c>
    </row>
    <row r="18" spans="1:9" s="98" customFormat="1" ht="25.5" customHeight="1" x14ac:dyDescent="0.2">
      <c r="A18" s="91" t="s">
        <v>190</v>
      </c>
      <c r="B18" s="91" t="s">
        <v>140</v>
      </c>
      <c r="C18" s="92" t="s">
        <v>72</v>
      </c>
      <c r="D18" s="93" t="s">
        <v>20</v>
      </c>
      <c r="E18" s="94">
        <v>150</v>
      </c>
      <c r="F18" s="95">
        <v>339.35</v>
      </c>
      <c r="G18" s="95">
        <v>410.51</v>
      </c>
      <c r="H18" s="96">
        <f>ROUND(E18*F18,2)</f>
        <v>50902.5</v>
      </c>
      <c r="I18" s="97">
        <f>ROUND(E18*G18,2)</f>
        <v>61576.5</v>
      </c>
    </row>
    <row r="19" spans="1:9" s="129" customFormat="1" ht="25.5" customHeight="1" x14ac:dyDescent="0.2">
      <c r="A19" s="122" t="s">
        <v>152</v>
      </c>
      <c r="B19" s="122"/>
      <c r="C19" s="123" t="s">
        <v>105</v>
      </c>
      <c r="D19" s="124"/>
      <c r="E19" s="125"/>
      <c r="F19" s="126"/>
      <c r="G19" s="126"/>
      <c r="H19" s="127">
        <f>SUM(H20:H24)</f>
        <v>402114.05</v>
      </c>
      <c r="I19" s="128">
        <f>SUM(I20:I24)</f>
        <v>462868.76999999996</v>
      </c>
    </row>
    <row r="20" spans="1:9" s="98" customFormat="1" ht="38.25" x14ac:dyDescent="0.2">
      <c r="A20" s="91" t="s">
        <v>191</v>
      </c>
      <c r="B20" s="91" t="s">
        <v>89</v>
      </c>
      <c r="C20" s="92" t="s">
        <v>103</v>
      </c>
      <c r="D20" s="93" t="s">
        <v>21</v>
      </c>
      <c r="E20" s="94">
        <v>108</v>
      </c>
      <c r="F20" s="95">
        <v>1779.7</v>
      </c>
      <c r="G20" s="95">
        <v>2029.22</v>
      </c>
      <c r="H20" s="96">
        <f>ROUND(E20*F20,2)</f>
        <v>192207.6</v>
      </c>
      <c r="I20" s="97">
        <f>ROUND(E20*G20,2)</f>
        <v>219155.76</v>
      </c>
    </row>
    <row r="21" spans="1:9" s="98" customFormat="1" ht="25.5" customHeight="1" x14ac:dyDescent="0.2">
      <c r="A21" s="91" t="s">
        <v>192</v>
      </c>
      <c r="B21" s="91" t="s">
        <v>95</v>
      </c>
      <c r="C21" s="92" t="s">
        <v>111</v>
      </c>
      <c r="D21" s="93" t="s">
        <v>21</v>
      </c>
      <c r="E21" s="94">
        <v>108</v>
      </c>
      <c r="F21" s="95">
        <v>1366.14</v>
      </c>
      <c r="G21" s="95">
        <v>1557.67</v>
      </c>
      <c r="H21" s="96">
        <f>ROUND(E21*F21,2)</f>
        <v>147543.12</v>
      </c>
      <c r="I21" s="97">
        <f>ROUND(E21*G21,2)</f>
        <v>168228.36</v>
      </c>
    </row>
    <row r="22" spans="1:9" s="98" customFormat="1" ht="25.5" customHeight="1" x14ac:dyDescent="0.2">
      <c r="A22" s="91" t="s">
        <v>193</v>
      </c>
      <c r="B22" s="91" t="s">
        <v>39</v>
      </c>
      <c r="C22" s="92" t="s">
        <v>55</v>
      </c>
      <c r="D22" s="93" t="s">
        <v>33</v>
      </c>
      <c r="E22" s="94">
        <v>271</v>
      </c>
      <c r="F22" s="95">
        <v>51.5</v>
      </c>
      <c r="G22" s="95">
        <v>62.3</v>
      </c>
      <c r="H22" s="96">
        <f>ROUND(E22*F22,2)</f>
        <v>13956.5</v>
      </c>
      <c r="I22" s="97">
        <f>ROUND(E22*G22,2)</f>
        <v>16883.3</v>
      </c>
    </row>
    <row r="23" spans="1:9" s="98" customFormat="1" ht="25.5" customHeight="1" x14ac:dyDescent="0.2">
      <c r="A23" s="91" t="s">
        <v>194</v>
      </c>
      <c r="B23" s="91" t="s">
        <v>8</v>
      </c>
      <c r="C23" s="92" t="s">
        <v>5</v>
      </c>
      <c r="D23" s="93" t="s">
        <v>24</v>
      </c>
      <c r="E23" s="94">
        <v>4448</v>
      </c>
      <c r="F23" s="95">
        <v>8.06</v>
      </c>
      <c r="G23" s="95">
        <v>9.76</v>
      </c>
      <c r="H23" s="96">
        <f>ROUND(E23*F23,2)</f>
        <v>35850.879999999997</v>
      </c>
      <c r="I23" s="97">
        <f>ROUND(E23*G23,2)</f>
        <v>43412.480000000003</v>
      </c>
    </row>
    <row r="24" spans="1:9" s="98" customFormat="1" ht="25.5" customHeight="1" x14ac:dyDescent="0.2">
      <c r="A24" s="91" t="s">
        <v>195</v>
      </c>
      <c r="B24" s="91" t="s">
        <v>140</v>
      </c>
      <c r="C24" s="92" t="s">
        <v>72</v>
      </c>
      <c r="D24" s="93" t="s">
        <v>20</v>
      </c>
      <c r="E24" s="94">
        <v>37</v>
      </c>
      <c r="F24" s="95">
        <v>339.35</v>
      </c>
      <c r="G24" s="95">
        <v>410.51</v>
      </c>
      <c r="H24" s="96">
        <f>ROUND(E24*F24,2)</f>
        <v>12555.95</v>
      </c>
      <c r="I24" s="97">
        <f>ROUND(E24*G24,2)</f>
        <v>15188.87</v>
      </c>
    </row>
    <row r="25" spans="1:9" s="129" customFormat="1" ht="25.5" customHeight="1" x14ac:dyDescent="0.2">
      <c r="A25" s="122" t="s">
        <v>153</v>
      </c>
      <c r="B25" s="122"/>
      <c r="C25" s="123" t="s">
        <v>106</v>
      </c>
      <c r="D25" s="124"/>
      <c r="E25" s="125"/>
      <c r="F25" s="126"/>
      <c r="G25" s="126"/>
      <c r="H25" s="127">
        <f>SUM(H26:H29)</f>
        <v>31078.730000000003</v>
      </c>
      <c r="I25" s="128">
        <f>SUM(I26:I29)</f>
        <v>37616.5</v>
      </c>
    </row>
    <row r="26" spans="1:9" s="98" customFormat="1" ht="25.5" customHeight="1" x14ac:dyDescent="0.2">
      <c r="A26" s="91" t="s">
        <v>196</v>
      </c>
      <c r="B26" s="91" t="s">
        <v>295</v>
      </c>
      <c r="C26" s="92" t="s">
        <v>296</v>
      </c>
      <c r="D26" s="93" t="s">
        <v>20</v>
      </c>
      <c r="E26" s="94">
        <v>3</v>
      </c>
      <c r="F26" s="95">
        <v>300.45999999999998</v>
      </c>
      <c r="G26" s="95">
        <v>363.47</v>
      </c>
      <c r="H26" s="96">
        <f>ROUND(E26*F26,2)</f>
        <v>901.38</v>
      </c>
      <c r="I26" s="97">
        <f>ROUND(E26*G26,2)</f>
        <v>1090.4100000000001</v>
      </c>
    </row>
    <row r="27" spans="1:9" s="98" customFormat="1" ht="25.5" customHeight="1" x14ac:dyDescent="0.2">
      <c r="A27" s="91" t="s">
        <v>197</v>
      </c>
      <c r="B27" s="91" t="s">
        <v>39</v>
      </c>
      <c r="C27" s="92" t="s">
        <v>55</v>
      </c>
      <c r="D27" s="93" t="s">
        <v>33</v>
      </c>
      <c r="E27" s="94">
        <v>67</v>
      </c>
      <c r="F27" s="95">
        <v>51.5</v>
      </c>
      <c r="G27" s="95">
        <v>62.3</v>
      </c>
      <c r="H27" s="96">
        <f>ROUND(E27*F27,2)</f>
        <v>3450.5</v>
      </c>
      <c r="I27" s="97">
        <f>ROUND(E27*G27,2)</f>
        <v>4174.1000000000004</v>
      </c>
    </row>
    <row r="28" spans="1:9" s="98" customFormat="1" ht="25.5" customHeight="1" x14ac:dyDescent="0.2">
      <c r="A28" s="91" t="s">
        <v>198</v>
      </c>
      <c r="B28" s="91" t="s">
        <v>8</v>
      </c>
      <c r="C28" s="92" t="s">
        <v>5</v>
      </c>
      <c r="D28" s="93" t="s">
        <v>24</v>
      </c>
      <c r="E28" s="94">
        <v>2095</v>
      </c>
      <c r="F28" s="95">
        <v>8.06</v>
      </c>
      <c r="G28" s="95">
        <v>9.76</v>
      </c>
      <c r="H28" s="96">
        <f>ROUND(E28*F28,2)</f>
        <v>16885.7</v>
      </c>
      <c r="I28" s="97">
        <f>ROUND(E28*G28,2)</f>
        <v>20447.2</v>
      </c>
    </row>
    <row r="29" spans="1:9" s="98" customFormat="1" ht="25.5" customHeight="1" x14ac:dyDescent="0.2">
      <c r="A29" s="91" t="s">
        <v>199</v>
      </c>
      <c r="B29" s="91" t="s">
        <v>140</v>
      </c>
      <c r="C29" s="92" t="s">
        <v>72</v>
      </c>
      <c r="D29" s="93" t="s">
        <v>20</v>
      </c>
      <c r="E29" s="94">
        <v>29</v>
      </c>
      <c r="F29" s="95">
        <v>339.35</v>
      </c>
      <c r="G29" s="95">
        <v>410.51</v>
      </c>
      <c r="H29" s="96">
        <f>ROUND(E29*F29,2)</f>
        <v>9841.15</v>
      </c>
      <c r="I29" s="97">
        <f>ROUND(E29*G29,2)</f>
        <v>11904.79</v>
      </c>
    </row>
    <row r="30" spans="1:9" s="129" customFormat="1" ht="25.5" customHeight="1" x14ac:dyDescent="0.2">
      <c r="A30" s="122" t="s">
        <v>154</v>
      </c>
      <c r="B30" s="122"/>
      <c r="C30" s="123" t="s">
        <v>107</v>
      </c>
      <c r="D30" s="124"/>
      <c r="E30" s="125"/>
      <c r="F30" s="126"/>
      <c r="G30" s="126"/>
      <c r="H30" s="127">
        <f>SUM(H31:H34)</f>
        <v>72575.73</v>
      </c>
      <c r="I30" s="128">
        <f>SUM(I31:I34)</f>
        <v>87858.549999999988</v>
      </c>
    </row>
    <row r="31" spans="1:9" s="98" customFormat="1" ht="25.5" customHeight="1" x14ac:dyDescent="0.2">
      <c r="A31" s="91" t="s">
        <v>200</v>
      </c>
      <c r="B31" s="91" t="s">
        <v>295</v>
      </c>
      <c r="C31" s="92" t="s">
        <v>296</v>
      </c>
      <c r="D31" s="93" t="s">
        <v>20</v>
      </c>
      <c r="E31" s="94">
        <v>4</v>
      </c>
      <c r="F31" s="95">
        <v>300.45999999999998</v>
      </c>
      <c r="G31" s="95">
        <v>363.47</v>
      </c>
      <c r="H31" s="96">
        <f>ROUND(E31*F31,2)</f>
        <v>1201.8399999999999</v>
      </c>
      <c r="I31" s="97">
        <f>ROUND(E31*G31,2)</f>
        <v>1453.88</v>
      </c>
    </row>
    <row r="32" spans="1:9" s="98" customFormat="1" ht="25.5" customHeight="1" x14ac:dyDescent="0.2">
      <c r="A32" s="91" t="s">
        <v>201</v>
      </c>
      <c r="B32" s="91" t="s">
        <v>39</v>
      </c>
      <c r="C32" s="92" t="s">
        <v>55</v>
      </c>
      <c r="D32" s="93" t="s">
        <v>33</v>
      </c>
      <c r="E32" s="94">
        <v>87</v>
      </c>
      <c r="F32" s="95">
        <v>51.5</v>
      </c>
      <c r="G32" s="95">
        <v>62.3</v>
      </c>
      <c r="H32" s="96">
        <f>ROUND(E32*F32,2)</f>
        <v>4480.5</v>
      </c>
      <c r="I32" s="97">
        <f>ROUND(E32*G32,2)</f>
        <v>5420.1</v>
      </c>
    </row>
    <row r="33" spans="1:9" s="98" customFormat="1" ht="25.5" customHeight="1" x14ac:dyDescent="0.2">
      <c r="A33" s="91" t="s">
        <v>202</v>
      </c>
      <c r="B33" s="91" t="s">
        <v>8</v>
      </c>
      <c r="C33" s="92" t="s">
        <v>5</v>
      </c>
      <c r="D33" s="93" t="s">
        <v>24</v>
      </c>
      <c r="E33" s="94">
        <v>6489</v>
      </c>
      <c r="F33" s="95">
        <v>8.06</v>
      </c>
      <c r="G33" s="95">
        <v>9.76</v>
      </c>
      <c r="H33" s="96">
        <f>ROUND(E33*F33,2)</f>
        <v>52301.34</v>
      </c>
      <c r="I33" s="97">
        <f>ROUND(E33*G33,2)</f>
        <v>63332.639999999999</v>
      </c>
    </row>
    <row r="34" spans="1:9" s="98" customFormat="1" ht="25.5" customHeight="1" x14ac:dyDescent="0.2">
      <c r="A34" s="91" t="s">
        <v>203</v>
      </c>
      <c r="B34" s="91" t="s">
        <v>140</v>
      </c>
      <c r="C34" s="92" t="s">
        <v>72</v>
      </c>
      <c r="D34" s="93" t="s">
        <v>20</v>
      </c>
      <c r="E34" s="94">
        <v>43</v>
      </c>
      <c r="F34" s="95">
        <v>339.35</v>
      </c>
      <c r="G34" s="95">
        <v>410.51</v>
      </c>
      <c r="H34" s="96">
        <f>ROUND(E34*F34,2)</f>
        <v>14592.05</v>
      </c>
      <c r="I34" s="97">
        <f>ROUND(E34*G34,2)</f>
        <v>17651.93</v>
      </c>
    </row>
    <row r="35" spans="1:9" s="129" customFormat="1" ht="25.5" customHeight="1" x14ac:dyDescent="0.2">
      <c r="A35" s="122" t="s">
        <v>155</v>
      </c>
      <c r="B35" s="122"/>
      <c r="C35" s="123" t="s">
        <v>108</v>
      </c>
      <c r="D35" s="124"/>
      <c r="E35" s="125"/>
      <c r="F35" s="126"/>
      <c r="G35" s="126"/>
      <c r="H35" s="127">
        <f>SUM(H36:H38)</f>
        <v>8970.09</v>
      </c>
      <c r="I35" s="128">
        <f>SUM(I36:I38)</f>
        <v>10856.71</v>
      </c>
    </row>
    <row r="36" spans="1:9" s="98" customFormat="1" ht="25.5" customHeight="1" x14ac:dyDescent="0.2">
      <c r="A36" s="91" t="s">
        <v>204</v>
      </c>
      <c r="B36" s="91" t="s">
        <v>39</v>
      </c>
      <c r="C36" s="92" t="s">
        <v>55</v>
      </c>
      <c r="D36" s="93" t="s">
        <v>33</v>
      </c>
      <c r="E36" s="94">
        <v>39</v>
      </c>
      <c r="F36" s="95">
        <v>51.5</v>
      </c>
      <c r="G36" s="95">
        <v>62.3</v>
      </c>
      <c r="H36" s="96">
        <f>ROUND(E36*F36,2)</f>
        <v>2008.5</v>
      </c>
      <c r="I36" s="97">
        <f>ROUND(E36*G36,2)</f>
        <v>2429.6999999999998</v>
      </c>
    </row>
    <row r="37" spans="1:9" s="98" customFormat="1" ht="25.5" customHeight="1" x14ac:dyDescent="0.2">
      <c r="A37" s="91" t="s">
        <v>205</v>
      </c>
      <c r="B37" s="91" t="s">
        <v>8</v>
      </c>
      <c r="C37" s="92" t="s">
        <v>5</v>
      </c>
      <c r="D37" s="93" t="s">
        <v>24</v>
      </c>
      <c r="E37" s="94">
        <v>569</v>
      </c>
      <c r="F37" s="95">
        <v>8.06</v>
      </c>
      <c r="G37" s="95">
        <v>9.76</v>
      </c>
      <c r="H37" s="96">
        <f>ROUND(E37*F37,2)</f>
        <v>4586.1400000000003</v>
      </c>
      <c r="I37" s="97">
        <f>ROUND(E37*G37,2)</f>
        <v>5553.44</v>
      </c>
    </row>
    <row r="38" spans="1:9" s="98" customFormat="1" ht="25.5" customHeight="1" x14ac:dyDescent="0.2">
      <c r="A38" s="91" t="s">
        <v>206</v>
      </c>
      <c r="B38" s="91" t="s">
        <v>140</v>
      </c>
      <c r="C38" s="92" t="s">
        <v>72</v>
      </c>
      <c r="D38" s="93" t="s">
        <v>20</v>
      </c>
      <c r="E38" s="94">
        <v>7</v>
      </c>
      <c r="F38" s="95">
        <v>339.35</v>
      </c>
      <c r="G38" s="95">
        <v>410.51</v>
      </c>
      <c r="H38" s="96">
        <f>ROUND(E38*F38,2)</f>
        <v>2375.4499999999998</v>
      </c>
      <c r="I38" s="97">
        <f>ROUND(E38*G38,2)</f>
        <v>2873.57</v>
      </c>
    </row>
    <row r="39" spans="1:9" s="129" customFormat="1" ht="25.5" customHeight="1" x14ac:dyDescent="0.2">
      <c r="A39" s="122" t="s">
        <v>156</v>
      </c>
      <c r="B39" s="122"/>
      <c r="C39" s="123" t="s">
        <v>109</v>
      </c>
      <c r="D39" s="124"/>
      <c r="E39" s="125"/>
      <c r="F39" s="126"/>
      <c r="G39" s="126"/>
      <c r="H39" s="127">
        <f>SUM(H40:H42)</f>
        <v>7768.74</v>
      </c>
      <c r="I39" s="128">
        <f>SUM(I40:I42)</f>
        <v>9402.6999999999989</v>
      </c>
    </row>
    <row r="40" spans="1:9" s="98" customFormat="1" ht="25.5" customHeight="1" x14ac:dyDescent="0.2">
      <c r="A40" s="91" t="s">
        <v>207</v>
      </c>
      <c r="B40" s="91" t="s">
        <v>39</v>
      </c>
      <c r="C40" s="92" t="s">
        <v>55</v>
      </c>
      <c r="D40" s="93" t="s">
        <v>33</v>
      </c>
      <c r="E40" s="94">
        <v>34</v>
      </c>
      <c r="F40" s="95">
        <v>51.5</v>
      </c>
      <c r="G40" s="95">
        <v>62.3</v>
      </c>
      <c r="H40" s="96">
        <f>ROUND(E40*F40,2)</f>
        <v>1751</v>
      </c>
      <c r="I40" s="97">
        <f>ROUND(E40*G40,2)</f>
        <v>2118.1999999999998</v>
      </c>
    </row>
    <row r="41" spans="1:9" s="98" customFormat="1" ht="25.5" customHeight="1" x14ac:dyDescent="0.2">
      <c r="A41" s="91" t="s">
        <v>208</v>
      </c>
      <c r="B41" s="91" t="s">
        <v>8</v>
      </c>
      <c r="C41" s="92" t="s">
        <v>5</v>
      </c>
      <c r="D41" s="93" t="s">
        <v>24</v>
      </c>
      <c r="E41" s="94">
        <v>494</v>
      </c>
      <c r="F41" s="95">
        <v>8.06</v>
      </c>
      <c r="G41" s="95">
        <v>9.76</v>
      </c>
      <c r="H41" s="96">
        <f>ROUND(E41*F41,2)</f>
        <v>3981.64</v>
      </c>
      <c r="I41" s="97">
        <f>ROUND(E41*G41,2)</f>
        <v>4821.4399999999996</v>
      </c>
    </row>
    <row r="42" spans="1:9" s="98" customFormat="1" ht="25.5" customHeight="1" x14ac:dyDescent="0.2">
      <c r="A42" s="91" t="s">
        <v>209</v>
      </c>
      <c r="B42" s="91" t="s">
        <v>140</v>
      </c>
      <c r="C42" s="92" t="s">
        <v>72</v>
      </c>
      <c r="D42" s="93" t="s">
        <v>20</v>
      </c>
      <c r="E42" s="94">
        <v>6</v>
      </c>
      <c r="F42" s="95">
        <v>339.35</v>
      </c>
      <c r="G42" s="95">
        <v>410.51</v>
      </c>
      <c r="H42" s="96">
        <f>ROUND(E42*F42,2)</f>
        <v>2036.1</v>
      </c>
      <c r="I42" s="97">
        <f>ROUND(E42*G42,2)</f>
        <v>2463.06</v>
      </c>
    </row>
    <row r="43" spans="1:9" s="129" customFormat="1" ht="25.5" customHeight="1" x14ac:dyDescent="0.2">
      <c r="A43" s="122" t="s">
        <v>157</v>
      </c>
      <c r="B43" s="122"/>
      <c r="C43" s="123" t="s">
        <v>110</v>
      </c>
      <c r="D43" s="124"/>
      <c r="E43" s="125"/>
      <c r="F43" s="126"/>
      <c r="G43" s="126"/>
      <c r="H43" s="127">
        <f>SUM(H44:H47)</f>
        <v>69854.989999999991</v>
      </c>
      <c r="I43" s="128">
        <f>SUM(I44:I47)</f>
        <v>84539.93</v>
      </c>
    </row>
    <row r="44" spans="1:9" s="98" customFormat="1" ht="25.5" customHeight="1" x14ac:dyDescent="0.2">
      <c r="A44" s="91" t="s">
        <v>210</v>
      </c>
      <c r="B44" s="91" t="s">
        <v>40</v>
      </c>
      <c r="C44" s="92" t="s">
        <v>56</v>
      </c>
      <c r="D44" s="93" t="s">
        <v>33</v>
      </c>
      <c r="E44" s="94">
        <v>121</v>
      </c>
      <c r="F44" s="95">
        <v>52.45</v>
      </c>
      <c r="G44" s="95">
        <v>63.45</v>
      </c>
      <c r="H44" s="96">
        <f>ROUND(E44*F44,2)</f>
        <v>6346.45</v>
      </c>
      <c r="I44" s="97">
        <f>ROUND(E44*G44,2)</f>
        <v>7677.45</v>
      </c>
    </row>
    <row r="45" spans="1:9" s="98" customFormat="1" ht="25.5" customHeight="1" x14ac:dyDescent="0.2">
      <c r="A45" s="91" t="s">
        <v>211</v>
      </c>
      <c r="B45" s="91" t="s">
        <v>8</v>
      </c>
      <c r="C45" s="92" t="s">
        <v>5</v>
      </c>
      <c r="D45" s="93" t="s">
        <v>24</v>
      </c>
      <c r="E45" s="94">
        <v>3743</v>
      </c>
      <c r="F45" s="95">
        <v>8.06</v>
      </c>
      <c r="G45" s="95">
        <v>9.76</v>
      </c>
      <c r="H45" s="96">
        <f>ROUND(E45*F45,2)</f>
        <v>30168.58</v>
      </c>
      <c r="I45" s="97">
        <f>ROUND(E45*G45,2)</f>
        <v>36531.68</v>
      </c>
    </row>
    <row r="46" spans="1:9" s="98" customFormat="1" ht="25.5" customHeight="1" x14ac:dyDescent="0.2">
      <c r="A46" s="91" t="s">
        <v>212</v>
      </c>
      <c r="B46" s="91" t="s">
        <v>139</v>
      </c>
      <c r="C46" s="92" t="s">
        <v>71</v>
      </c>
      <c r="D46" s="93" t="s">
        <v>20</v>
      </c>
      <c r="E46" s="94">
        <v>36</v>
      </c>
      <c r="F46" s="95">
        <v>329.22</v>
      </c>
      <c r="G46" s="95">
        <v>398.25</v>
      </c>
      <c r="H46" s="96">
        <f>ROUND(E46*F46,2)</f>
        <v>11851.92</v>
      </c>
      <c r="I46" s="97">
        <f>ROUND(E46*G46,2)</f>
        <v>14337</v>
      </c>
    </row>
    <row r="47" spans="1:9" s="98" customFormat="1" ht="25.5" customHeight="1" x14ac:dyDescent="0.2">
      <c r="A47" s="91" t="s">
        <v>213</v>
      </c>
      <c r="B47" s="91" t="s">
        <v>37</v>
      </c>
      <c r="C47" s="92" t="s">
        <v>23</v>
      </c>
      <c r="D47" s="93" t="s">
        <v>34</v>
      </c>
      <c r="E47" s="94">
        <v>252</v>
      </c>
      <c r="F47" s="95">
        <v>85.27</v>
      </c>
      <c r="G47" s="95">
        <v>103.15</v>
      </c>
      <c r="H47" s="96">
        <f>ROUND(E47*F47,2)</f>
        <v>21488.04</v>
      </c>
      <c r="I47" s="97">
        <f>ROUND(E47*G47,2)</f>
        <v>25993.8</v>
      </c>
    </row>
    <row r="48" spans="1:9" s="90" customFormat="1" ht="25.5" customHeight="1" x14ac:dyDescent="0.2">
      <c r="A48" s="84" t="s">
        <v>158</v>
      </c>
      <c r="B48" s="84"/>
      <c r="C48" s="99" t="s">
        <v>136</v>
      </c>
      <c r="D48" s="85"/>
      <c r="E48" s="86"/>
      <c r="F48" s="100"/>
      <c r="G48" s="100"/>
      <c r="H48" s="89">
        <f>H49+H53+H57+H59+H61+H65+H70+H75+H79+H83</f>
        <v>549240.04999999993</v>
      </c>
      <c r="I48" s="101">
        <f>I49+I53+I57+I59+I61+I65+I70+I75+I79+I83</f>
        <v>664800.80000000016</v>
      </c>
    </row>
    <row r="49" spans="1:9" s="129" customFormat="1" ht="25.5" customHeight="1" x14ac:dyDescent="0.2">
      <c r="A49" s="122" t="s">
        <v>159</v>
      </c>
      <c r="B49" s="122"/>
      <c r="C49" s="123" t="s">
        <v>113</v>
      </c>
      <c r="D49" s="124"/>
      <c r="E49" s="125"/>
      <c r="F49" s="126"/>
      <c r="G49" s="126"/>
      <c r="H49" s="127">
        <f>SUM(H50:H52)</f>
        <v>1829.7</v>
      </c>
      <c r="I49" s="128">
        <f>SUM(I50:I52)</f>
        <v>2215.0100000000002</v>
      </c>
    </row>
    <row r="50" spans="1:9" s="98" customFormat="1" ht="25.5" customHeight="1" x14ac:dyDescent="0.2">
      <c r="A50" s="91" t="s">
        <v>214</v>
      </c>
      <c r="B50" s="91" t="s">
        <v>40</v>
      </c>
      <c r="C50" s="92" t="s">
        <v>56</v>
      </c>
      <c r="D50" s="93" t="s">
        <v>33</v>
      </c>
      <c r="E50" s="94">
        <v>5</v>
      </c>
      <c r="F50" s="95">
        <v>52.45</v>
      </c>
      <c r="G50" s="95">
        <v>63.45</v>
      </c>
      <c r="H50" s="96">
        <f>ROUND(E50*F50,2)</f>
        <v>262.25</v>
      </c>
      <c r="I50" s="97">
        <f>ROUND(E50*G50,2)</f>
        <v>317.25</v>
      </c>
    </row>
    <row r="51" spans="1:9" s="98" customFormat="1" ht="25.5" customHeight="1" x14ac:dyDescent="0.2">
      <c r="A51" s="91" t="s">
        <v>215</v>
      </c>
      <c r="B51" s="91" t="s">
        <v>8</v>
      </c>
      <c r="C51" s="92" t="s">
        <v>5</v>
      </c>
      <c r="D51" s="93" t="s">
        <v>24</v>
      </c>
      <c r="E51" s="94">
        <v>165</v>
      </c>
      <c r="F51" s="95">
        <v>8.06</v>
      </c>
      <c r="G51" s="95">
        <v>9.76</v>
      </c>
      <c r="H51" s="96">
        <f>ROUND(E51*F51,2)</f>
        <v>1329.9</v>
      </c>
      <c r="I51" s="97">
        <f>ROUND(E51*G51,2)</f>
        <v>1610.4</v>
      </c>
    </row>
    <row r="52" spans="1:9" s="98" customFormat="1" ht="25.5" customHeight="1" x14ac:dyDescent="0.2">
      <c r="A52" s="91" t="s">
        <v>216</v>
      </c>
      <c r="B52" s="91" t="s">
        <v>140</v>
      </c>
      <c r="C52" s="92" t="s">
        <v>72</v>
      </c>
      <c r="D52" s="93" t="s">
        <v>20</v>
      </c>
      <c r="E52" s="130">
        <v>0.7</v>
      </c>
      <c r="F52" s="95">
        <v>339.35</v>
      </c>
      <c r="G52" s="95">
        <v>410.51</v>
      </c>
      <c r="H52" s="96">
        <f>ROUND(E52*F52,2)</f>
        <v>237.55</v>
      </c>
      <c r="I52" s="97">
        <f>ROUND(E52*G52,2)</f>
        <v>287.36</v>
      </c>
    </row>
    <row r="53" spans="1:9" s="129" customFormat="1" ht="25.5" customHeight="1" x14ac:dyDescent="0.2">
      <c r="A53" s="122" t="s">
        <v>160</v>
      </c>
      <c r="B53" s="122"/>
      <c r="C53" s="123" t="s">
        <v>114</v>
      </c>
      <c r="D53" s="124"/>
      <c r="E53" s="125"/>
      <c r="F53" s="126"/>
      <c r="G53" s="126"/>
      <c r="H53" s="127">
        <f>SUM(H54:H56)</f>
        <v>1189.45</v>
      </c>
      <c r="I53" s="128">
        <f>SUM(I54:I56)</f>
        <v>1439.9299999999998</v>
      </c>
    </row>
    <row r="54" spans="1:9" s="98" customFormat="1" ht="25.5" customHeight="1" x14ac:dyDescent="0.2">
      <c r="A54" s="91" t="s">
        <v>217</v>
      </c>
      <c r="B54" s="91" t="s">
        <v>40</v>
      </c>
      <c r="C54" s="92" t="s">
        <v>56</v>
      </c>
      <c r="D54" s="93" t="s">
        <v>33</v>
      </c>
      <c r="E54" s="94">
        <v>3</v>
      </c>
      <c r="F54" s="95">
        <v>52.45</v>
      </c>
      <c r="G54" s="95">
        <v>63.45</v>
      </c>
      <c r="H54" s="96">
        <f>ROUND(E54*F54,2)</f>
        <v>157.35</v>
      </c>
      <c r="I54" s="97">
        <f>ROUND(E54*G54,2)</f>
        <v>190.35</v>
      </c>
    </row>
    <row r="55" spans="1:9" s="98" customFormat="1" ht="25.5" customHeight="1" x14ac:dyDescent="0.2">
      <c r="A55" s="91" t="s">
        <v>218</v>
      </c>
      <c r="B55" s="91" t="s">
        <v>8</v>
      </c>
      <c r="C55" s="92" t="s">
        <v>5</v>
      </c>
      <c r="D55" s="93" t="s">
        <v>24</v>
      </c>
      <c r="E55" s="94">
        <v>107</v>
      </c>
      <c r="F55" s="95">
        <v>8.06</v>
      </c>
      <c r="G55" s="95">
        <v>9.76</v>
      </c>
      <c r="H55" s="96">
        <f>ROUND(E55*F55,2)</f>
        <v>862.42</v>
      </c>
      <c r="I55" s="97">
        <f>ROUND(E55*G55,2)</f>
        <v>1044.32</v>
      </c>
    </row>
    <row r="56" spans="1:9" s="98" customFormat="1" ht="25.5" customHeight="1" x14ac:dyDescent="0.2">
      <c r="A56" s="91" t="s">
        <v>219</v>
      </c>
      <c r="B56" s="91" t="s">
        <v>140</v>
      </c>
      <c r="C56" s="92" t="s">
        <v>72</v>
      </c>
      <c r="D56" s="93" t="s">
        <v>20</v>
      </c>
      <c r="E56" s="130">
        <v>0.5</v>
      </c>
      <c r="F56" s="95">
        <v>339.35</v>
      </c>
      <c r="G56" s="95">
        <v>410.51</v>
      </c>
      <c r="H56" s="96">
        <f>ROUND(E56*F56,2)</f>
        <v>169.68</v>
      </c>
      <c r="I56" s="97">
        <f>ROUND(E56*G56,2)</f>
        <v>205.26</v>
      </c>
    </row>
    <row r="57" spans="1:9" s="129" customFormat="1" ht="25.5" customHeight="1" x14ac:dyDescent="0.2">
      <c r="A57" s="122" t="s">
        <v>161</v>
      </c>
      <c r="B57" s="122"/>
      <c r="C57" s="123" t="s">
        <v>115</v>
      </c>
      <c r="D57" s="124"/>
      <c r="E57" s="125"/>
      <c r="F57" s="126"/>
      <c r="G57" s="126"/>
      <c r="H57" s="127">
        <f>SUM(H58:H58)</f>
        <v>32508</v>
      </c>
      <c r="I57" s="128">
        <f>SUM(I58:I58)</f>
        <v>39319.56</v>
      </c>
    </row>
    <row r="58" spans="1:9" s="98" customFormat="1" ht="25.5" customHeight="1" x14ac:dyDescent="0.2">
      <c r="A58" s="91" t="s">
        <v>220</v>
      </c>
      <c r="B58" s="91" t="s">
        <v>7</v>
      </c>
      <c r="C58" s="92" t="s">
        <v>18</v>
      </c>
      <c r="D58" s="93" t="s">
        <v>24</v>
      </c>
      <c r="E58" s="94">
        <v>756</v>
      </c>
      <c r="F58" s="95">
        <v>43</v>
      </c>
      <c r="G58" s="95">
        <v>52.01</v>
      </c>
      <c r="H58" s="96">
        <f>ROUND(E58*F58,2)</f>
        <v>32508</v>
      </c>
      <c r="I58" s="97">
        <f>ROUND(E58*G58,2)</f>
        <v>39319.56</v>
      </c>
    </row>
    <row r="59" spans="1:9" s="129" customFormat="1" ht="25.5" customHeight="1" x14ac:dyDescent="0.2">
      <c r="A59" s="122" t="s">
        <v>162</v>
      </c>
      <c r="B59" s="122"/>
      <c r="C59" s="123" t="s">
        <v>116</v>
      </c>
      <c r="D59" s="124"/>
      <c r="E59" s="125"/>
      <c r="F59" s="126"/>
      <c r="G59" s="126"/>
      <c r="H59" s="127">
        <f>SUM(H60:H60)</f>
        <v>24381</v>
      </c>
      <c r="I59" s="128">
        <f>SUM(I60:I60)</f>
        <v>29489.67</v>
      </c>
    </row>
    <row r="60" spans="1:9" s="98" customFormat="1" ht="25.5" customHeight="1" x14ac:dyDescent="0.2">
      <c r="A60" s="91" t="s">
        <v>221</v>
      </c>
      <c r="B60" s="91" t="s">
        <v>7</v>
      </c>
      <c r="C60" s="92" t="s">
        <v>18</v>
      </c>
      <c r="D60" s="93" t="s">
        <v>24</v>
      </c>
      <c r="E60" s="94">
        <v>567</v>
      </c>
      <c r="F60" s="95">
        <v>43</v>
      </c>
      <c r="G60" s="95">
        <v>52.01</v>
      </c>
      <c r="H60" s="96">
        <f>ROUND(E60*F60,2)</f>
        <v>24381</v>
      </c>
      <c r="I60" s="97">
        <f>ROUND(E60*G60,2)</f>
        <v>29489.67</v>
      </c>
    </row>
    <row r="61" spans="1:9" s="129" customFormat="1" ht="25.5" customHeight="1" x14ac:dyDescent="0.2">
      <c r="A61" s="122" t="s">
        <v>163</v>
      </c>
      <c r="B61" s="122"/>
      <c r="C61" s="123" t="s">
        <v>117</v>
      </c>
      <c r="D61" s="124"/>
      <c r="E61" s="125"/>
      <c r="F61" s="126"/>
      <c r="G61" s="126"/>
      <c r="H61" s="127">
        <f>SUM(H62:H64)</f>
        <v>39191.050000000003</v>
      </c>
      <c r="I61" s="128">
        <f>SUM(I62:I64)</f>
        <v>47440.65</v>
      </c>
    </row>
    <row r="62" spans="1:9" s="98" customFormat="1" ht="25.5" customHeight="1" x14ac:dyDescent="0.2">
      <c r="A62" s="91" t="s">
        <v>222</v>
      </c>
      <c r="B62" s="91" t="s">
        <v>40</v>
      </c>
      <c r="C62" s="92" t="s">
        <v>56</v>
      </c>
      <c r="D62" s="93" t="s">
        <v>33</v>
      </c>
      <c r="E62" s="94">
        <v>133</v>
      </c>
      <c r="F62" s="95">
        <v>52.45</v>
      </c>
      <c r="G62" s="95">
        <v>63.45</v>
      </c>
      <c r="H62" s="96">
        <f>ROUND(E62*F62,2)</f>
        <v>6975.85</v>
      </c>
      <c r="I62" s="97">
        <f>ROUND(E62*G62,2)</f>
        <v>8438.85</v>
      </c>
    </row>
    <row r="63" spans="1:9" s="98" customFormat="1" ht="25.5" customHeight="1" x14ac:dyDescent="0.2">
      <c r="A63" s="91" t="s">
        <v>223</v>
      </c>
      <c r="B63" s="91" t="s">
        <v>8</v>
      </c>
      <c r="C63" s="92" t="s">
        <v>5</v>
      </c>
      <c r="D63" s="93" t="s">
        <v>24</v>
      </c>
      <c r="E63" s="94">
        <v>3180</v>
      </c>
      <c r="F63" s="95">
        <v>8.06</v>
      </c>
      <c r="G63" s="95">
        <v>9.76</v>
      </c>
      <c r="H63" s="96">
        <f>ROUND(E63*F63,2)</f>
        <v>25630.799999999999</v>
      </c>
      <c r="I63" s="97">
        <f>ROUND(E63*G63,2)</f>
        <v>31036.799999999999</v>
      </c>
    </row>
    <row r="64" spans="1:9" s="98" customFormat="1" ht="25.5" customHeight="1" x14ac:dyDescent="0.2">
      <c r="A64" s="91" t="s">
        <v>224</v>
      </c>
      <c r="B64" s="91" t="s">
        <v>139</v>
      </c>
      <c r="C64" s="92" t="s">
        <v>71</v>
      </c>
      <c r="D64" s="93" t="s">
        <v>20</v>
      </c>
      <c r="E64" s="94">
        <v>20</v>
      </c>
      <c r="F64" s="95">
        <v>329.22</v>
      </c>
      <c r="G64" s="95">
        <v>398.25</v>
      </c>
      <c r="H64" s="96">
        <f>ROUND(E64*F64,2)</f>
        <v>6584.4</v>
      </c>
      <c r="I64" s="97">
        <f>ROUND(E64*G64,2)</f>
        <v>7965</v>
      </c>
    </row>
    <row r="65" spans="1:9" s="129" customFormat="1" ht="25.5" customHeight="1" x14ac:dyDescent="0.2">
      <c r="A65" s="122" t="s">
        <v>164</v>
      </c>
      <c r="B65" s="122"/>
      <c r="C65" s="123" t="s">
        <v>118</v>
      </c>
      <c r="D65" s="124"/>
      <c r="E65" s="125"/>
      <c r="F65" s="126"/>
      <c r="G65" s="126"/>
      <c r="H65" s="127">
        <f>SUM(H66:H69)</f>
        <v>143936.10999999999</v>
      </c>
      <c r="I65" s="128">
        <f>SUM(I66:I69)</f>
        <v>174231.53</v>
      </c>
    </row>
    <row r="66" spans="1:9" s="98" customFormat="1" ht="25.5" customHeight="1" x14ac:dyDescent="0.2">
      <c r="A66" s="91" t="s">
        <v>225</v>
      </c>
      <c r="B66" s="91" t="s">
        <v>40</v>
      </c>
      <c r="C66" s="92" t="s">
        <v>56</v>
      </c>
      <c r="D66" s="93" t="s">
        <v>33</v>
      </c>
      <c r="E66" s="94">
        <v>111</v>
      </c>
      <c r="F66" s="95">
        <v>52.45</v>
      </c>
      <c r="G66" s="95">
        <v>63.45</v>
      </c>
      <c r="H66" s="96">
        <f>ROUND(E66*F66,2)</f>
        <v>5821.95</v>
      </c>
      <c r="I66" s="97">
        <f>ROUND(E66*G66,2)</f>
        <v>7042.95</v>
      </c>
    </row>
    <row r="67" spans="1:9" s="98" customFormat="1" ht="25.5" customHeight="1" x14ac:dyDescent="0.2">
      <c r="A67" s="91" t="s">
        <v>226</v>
      </c>
      <c r="B67" s="91" t="s">
        <v>8</v>
      </c>
      <c r="C67" s="92" t="s">
        <v>5</v>
      </c>
      <c r="D67" s="93" t="s">
        <v>24</v>
      </c>
      <c r="E67" s="94">
        <v>11483</v>
      </c>
      <c r="F67" s="95">
        <v>8.06</v>
      </c>
      <c r="G67" s="95">
        <v>9.76</v>
      </c>
      <c r="H67" s="96">
        <f>ROUND(E67*F67,2)</f>
        <v>92552.98</v>
      </c>
      <c r="I67" s="97">
        <f>ROUND(E67*G67,2)</f>
        <v>112074.08</v>
      </c>
    </row>
    <row r="68" spans="1:9" s="98" customFormat="1" ht="25.5" customHeight="1" x14ac:dyDescent="0.2">
      <c r="A68" s="91" t="s">
        <v>227</v>
      </c>
      <c r="B68" s="91" t="s">
        <v>139</v>
      </c>
      <c r="C68" s="92" t="s">
        <v>71</v>
      </c>
      <c r="D68" s="93" t="s">
        <v>20</v>
      </c>
      <c r="E68" s="94">
        <v>84</v>
      </c>
      <c r="F68" s="95">
        <v>329.22</v>
      </c>
      <c r="G68" s="95">
        <v>398.25</v>
      </c>
      <c r="H68" s="96">
        <f>ROUND(E68*F68,2)</f>
        <v>27654.48</v>
      </c>
      <c r="I68" s="97">
        <f>ROUND(E68*G68,2)</f>
        <v>33453</v>
      </c>
    </row>
    <row r="69" spans="1:9" s="98" customFormat="1" ht="25.5" customHeight="1" x14ac:dyDescent="0.2">
      <c r="A69" s="91" t="s">
        <v>228</v>
      </c>
      <c r="B69" s="91" t="s">
        <v>37</v>
      </c>
      <c r="C69" s="92" t="s">
        <v>23</v>
      </c>
      <c r="D69" s="93" t="s">
        <v>34</v>
      </c>
      <c r="E69" s="94">
        <v>210</v>
      </c>
      <c r="F69" s="95">
        <v>85.27</v>
      </c>
      <c r="G69" s="95">
        <v>103.15</v>
      </c>
      <c r="H69" s="96">
        <f>ROUND(E69*F69,2)</f>
        <v>17906.7</v>
      </c>
      <c r="I69" s="97">
        <f>ROUND(E69*G69,2)</f>
        <v>21661.5</v>
      </c>
    </row>
    <row r="70" spans="1:9" s="129" customFormat="1" ht="25.5" customHeight="1" x14ac:dyDescent="0.2">
      <c r="A70" s="122" t="s">
        <v>165</v>
      </c>
      <c r="B70" s="122"/>
      <c r="C70" s="123" t="s">
        <v>119</v>
      </c>
      <c r="D70" s="124"/>
      <c r="E70" s="125"/>
      <c r="F70" s="126"/>
      <c r="G70" s="126"/>
      <c r="H70" s="127">
        <f>SUM(H71:H74)</f>
        <v>287663.19</v>
      </c>
      <c r="I70" s="128">
        <f>SUM(I71:I74)</f>
        <v>348221.97000000003</v>
      </c>
    </row>
    <row r="71" spans="1:9" s="98" customFormat="1" ht="25.5" customHeight="1" x14ac:dyDescent="0.2">
      <c r="A71" s="91" t="s">
        <v>229</v>
      </c>
      <c r="B71" s="91" t="s">
        <v>40</v>
      </c>
      <c r="C71" s="92" t="s">
        <v>56</v>
      </c>
      <c r="D71" s="93" t="s">
        <v>33</v>
      </c>
      <c r="E71" s="94">
        <v>158</v>
      </c>
      <c r="F71" s="95">
        <v>52.45</v>
      </c>
      <c r="G71" s="95">
        <v>63.45</v>
      </c>
      <c r="H71" s="96">
        <f>ROUND(E71*F71,2)</f>
        <v>8287.1</v>
      </c>
      <c r="I71" s="97">
        <f>ROUND(E71*G71,2)</f>
        <v>10025.1</v>
      </c>
    </row>
    <row r="72" spans="1:9" s="98" customFormat="1" ht="25.5" customHeight="1" x14ac:dyDescent="0.2">
      <c r="A72" s="91" t="s">
        <v>230</v>
      </c>
      <c r="B72" s="91" t="s">
        <v>8</v>
      </c>
      <c r="C72" s="92" t="s">
        <v>5</v>
      </c>
      <c r="D72" s="93" t="s">
        <v>24</v>
      </c>
      <c r="E72" s="94">
        <v>24157</v>
      </c>
      <c r="F72" s="95">
        <v>8.06</v>
      </c>
      <c r="G72" s="95">
        <v>9.76</v>
      </c>
      <c r="H72" s="96">
        <f>ROUND(E72*F72,2)</f>
        <v>194705.42</v>
      </c>
      <c r="I72" s="97">
        <f>ROUND(E72*G72,2)</f>
        <v>235772.32</v>
      </c>
    </row>
    <row r="73" spans="1:9" s="98" customFormat="1" ht="25.5" customHeight="1" x14ac:dyDescent="0.2">
      <c r="A73" s="91" t="s">
        <v>231</v>
      </c>
      <c r="B73" s="91" t="s">
        <v>139</v>
      </c>
      <c r="C73" s="92" t="s">
        <v>71</v>
      </c>
      <c r="D73" s="93" t="s">
        <v>20</v>
      </c>
      <c r="E73" s="94">
        <v>144</v>
      </c>
      <c r="F73" s="95">
        <v>329.22</v>
      </c>
      <c r="G73" s="95">
        <v>398.25</v>
      </c>
      <c r="H73" s="96">
        <f>ROUND(E73*F73,2)</f>
        <v>47407.68</v>
      </c>
      <c r="I73" s="97">
        <f>ROUND(E73*G73,2)</f>
        <v>57348</v>
      </c>
    </row>
    <row r="74" spans="1:9" s="98" customFormat="1" ht="25.5" customHeight="1" x14ac:dyDescent="0.2">
      <c r="A74" s="91" t="s">
        <v>232</v>
      </c>
      <c r="B74" s="91" t="s">
        <v>37</v>
      </c>
      <c r="C74" s="92" t="s">
        <v>23</v>
      </c>
      <c r="D74" s="93" t="s">
        <v>34</v>
      </c>
      <c r="E74" s="94">
        <v>437</v>
      </c>
      <c r="F74" s="95">
        <v>85.27</v>
      </c>
      <c r="G74" s="95">
        <v>103.15</v>
      </c>
      <c r="H74" s="96">
        <f>ROUND(E74*F74,2)</f>
        <v>37262.99</v>
      </c>
      <c r="I74" s="97">
        <f>ROUND(E74*G74,2)</f>
        <v>45076.55</v>
      </c>
    </row>
    <row r="75" spans="1:9" s="129" customFormat="1" ht="25.5" customHeight="1" x14ac:dyDescent="0.2">
      <c r="A75" s="122" t="s">
        <v>166</v>
      </c>
      <c r="B75" s="122"/>
      <c r="C75" s="123" t="s">
        <v>120</v>
      </c>
      <c r="D75" s="124"/>
      <c r="E75" s="125"/>
      <c r="F75" s="126"/>
      <c r="G75" s="126"/>
      <c r="H75" s="127">
        <f>SUM(H76:H78)</f>
        <v>4426.87</v>
      </c>
      <c r="I75" s="128">
        <f>SUM(I76:I78)</f>
        <v>5357.66</v>
      </c>
    </row>
    <row r="76" spans="1:9" s="98" customFormat="1" ht="25.5" customHeight="1" x14ac:dyDescent="0.2">
      <c r="A76" s="91" t="s">
        <v>233</v>
      </c>
      <c r="B76" s="91" t="s">
        <v>40</v>
      </c>
      <c r="C76" s="92" t="s">
        <v>56</v>
      </c>
      <c r="D76" s="93" t="s">
        <v>33</v>
      </c>
      <c r="E76" s="94">
        <v>27</v>
      </c>
      <c r="F76" s="95">
        <v>52.45</v>
      </c>
      <c r="G76" s="95">
        <v>63.45</v>
      </c>
      <c r="H76" s="96">
        <f>ROUND(E76*F76,2)</f>
        <v>1416.15</v>
      </c>
      <c r="I76" s="97">
        <f>ROUND(E76*G76,2)</f>
        <v>1713.15</v>
      </c>
    </row>
    <row r="77" spans="1:9" s="98" customFormat="1" ht="25.5" customHeight="1" x14ac:dyDescent="0.2">
      <c r="A77" s="91" t="s">
        <v>234</v>
      </c>
      <c r="B77" s="91" t="s">
        <v>8</v>
      </c>
      <c r="C77" s="92" t="s">
        <v>5</v>
      </c>
      <c r="D77" s="93" t="s">
        <v>24</v>
      </c>
      <c r="E77" s="94">
        <v>251</v>
      </c>
      <c r="F77" s="95">
        <v>8.06</v>
      </c>
      <c r="G77" s="95">
        <v>9.76</v>
      </c>
      <c r="H77" s="96">
        <f>ROUND(E77*F77,2)</f>
        <v>2023.06</v>
      </c>
      <c r="I77" s="97">
        <f>ROUND(E77*G77,2)</f>
        <v>2449.7600000000002</v>
      </c>
    </row>
    <row r="78" spans="1:9" s="98" customFormat="1" ht="25.5" customHeight="1" x14ac:dyDescent="0.2">
      <c r="A78" s="91" t="s">
        <v>235</v>
      </c>
      <c r="B78" s="91" t="s">
        <v>139</v>
      </c>
      <c r="C78" s="92" t="s">
        <v>71</v>
      </c>
      <c r="D78" s="93" t="s">
        <v>20</v>
      </c>
      <c r="E78" s="94">
        <v>3</v>
      </c>
      <c r="F78" s="95">
        <v>329.22</v>
      </c>
      <c r="G78" s="95">
        <v>398.25</v>
      </c>
      <c r="H78" s="96">
        <f>ROUND(E78*F78,2)</f>
        <v>987.66</v>
      </c>
      <c r="I78" s="97">
        <f>ROUND(E78*G78,2)</f>
        <v>1194.75</v>
      </c>
    </row>
    <row r="79" spans="1:9" s="129" customFormat="1" ht="25.5" customHeight="1" x14ac:dyDescent="0.2">
      <c r="A79" s="122" t="s">
        <v>167</v>
      </c>
      <c r="B79" s="122"/>
      <c r="C79" s="123" t="s">
        <v>121</v>
      </c>
      <c r="D79" s="124"/>
      <c r="E79" s="125"/>
      <c r="F79" s="126"/>
      <c r="G79" s="126"/>
      <c r="H79" s="127">
        <f>SUM(H80:H82)</f>
        <v>6150.71</v>
      </c>
      <c r="I79" s="128">
        <f>SUM(I80:I82)</f>
        <v>7444.43</v>
      </c>
    </row>
    <row r="80" spans="1:9" s="98" customFormat="1" ht="25.5" customHeight="1" x14ac:dyDescent="0.2">
      <c r="A80" s="91" t="s">
        <v>236</v>
      </c>
      <c r="B80" s="91" t="s">
        <v>40</v>
      </c>
      <c r="C80" s="92" t="s">
        <v>56</v>
      </c>
      <c r="D80" s="93" t="s">
        <v>33</v>
      </c>
      <c r="E80" s="94">
        <v>31</v>
      </c>
      <c r="F80" s="95">
        <v>52.45</v>
      </c>
      <c r="G80" s="95">
        <v>63.45</v>
      </c>
      <c r="H80" s="96">
        <f>ROUND(E80*F80,2)</f>
        <v>1625.95</v>
      </c>
      <c r="I80" s="97">
        <f>ROUND(E80*G80,2)</f>
        <v>1966.95</v>
      </c>
    </row>
    <row r="81" spans="1:9" s="98" customFormat="1" ht="25.5" customHeight="1" x14ac:dyDescent="0.2">
      <c r="A81" s="91" t="s">
        <v>237</v>
      </c>
      <c r="B81" s="91" t="s">
        <v>8</v>
      </c>
      <c r="C81" s="92" t="s">
        <v>5</v>
      </c>
      <c r="D81" s="93" t="s">
        <v>24</v>
      </c>
      <c r="E81" s="94">
        <v>398</v>
      </c>
      <c r="F81" s="95">
        <v>8.06</v>
      </c>
      <c r="G81" s="95">
        <v>9.76</v>
      </c>
      <c r="H81" s="96">
        <f>ROUND(E81*F81,2)</f>
        <v>3207.88</v>
      </c>
      <c r="I81" s="97">
        <f>ROUND(E81*G81,2)</f>
        <v>3884.48</v>
      </c>
    </row>
    <row r="82" spans="1:9" s="98" customFormat="1" ht="25.5" customHeight="1" x14ac:dyDescent="0.2">
      <c r="A82" s="91" t="s">
        <v>238</v>
      </c>
      <c r="B82" s="91" t="s">
        <v>139</v>
      </c>
      <c r="C82" s="92" t="s">
        <v>71</v>
      </c>
      <c r="D82" s="93" t="s">
        <v>20</v>
      </c>
      <c r="E82" s="94">
        <v>4</v>
      </c>
      <c r="F82" s="95">
        <v>329.22</v>
      </c>
      <c r="G82" s="95">
        <v>398.25</v>
      </c>
      <c r="H82" s="96">
        <f>ROUND(E82*F82,2)</f>
        <v>1316.88</v>
      </c>
      <c r="I82" s="97">
        <f>ROUND(E82*G82,2)</f>
        <v>1593</v>
      </c>
    </row>
    <row r="83" spans="1:9" s="129" customFormat="1" ht="25.5" customHeight="1" x14ac:dyDescent="0.2">
      <c r="A83" s="122" t="s">
        <v>168</v>
      </c>
      <c r="B83" s="122"/>
      <c r="C83" s="123" t="s">
        <v>122</v>
      </c>
      <c r="D83" s="124"/>
      <c r="E83" s="125"/>
      <c r="F83" s="126"/>
      <c r="G83" s="126"/>
      <c r="H83" s="127">
        <f>SUM(H84:H86)</f>
        <v>7963.97</v>
      </c>
      <c r="I83" s="128">
        <f>SUM(I84:I86)</f>
        <v>9640.39</v>
      </c>
    </row>
    <row r="84" spans="1:9" s="98" customFormat="1" ht="25.5" customHeight="1" x14ac:dyDescent="0.2">
      <c r="A84" s="91" t="s">
        <v>239</v>
      </c>
      <c r="B84" s="91" t="s">
        <v>40</v>
      </c>
      <c r="C84" s="92" t="s">
        <v>56</v>
      </c>
      <c r="D84" s="93" t="s">
        <v>33</v>
      </c>
      <c r="E84" s="94">
        <v>27</v>
      </c>
      <c r="F84" s="95">
        <v>52.45</v>
      </c>
      <c r="G84" s="95">
        <v>63.45</v>
      </c>
      <c r="H84" s="96">
        <f>ROUND(E84*F84,2)</f>
        <v>1416.15</v>
      </c>
      <c r="I84" s="97">
        <f>ROUND(E84*G84,2)</f>
        <v>1713.15</v>
      </c>
    </row>
    <row r="85" spans="1:9" s="98" customFormat="1" ht="25.5" customHeight="1" x14ac:dyDescent="0.2">
      <c r="A85" s="91" t="s">
        <v>240</v>
      </c>
      <c r="B85" s="91" t="s">
        <v>8</v>
      </c>
      <c r="C85" s="92" t="s">
        <v>5</v>
      </c>
      <c r="D85" s="93" t="s">
        <v>24</v>
      </c>
      <c r="E85" s="94">
        <v>649</v>
      </c>
      <c r="F85" s="95">
        <v>8.06</v>
      </c>
      <c r="G85" s="95">
        <v>9.76</v>
      </c>
      <c r="H85" s="96">
        <f>ROUND(E85*F85,2)</f>
        <v>5230.9399999999996</v>
      </c>
      <c r="I85" s="97">
        <f>ROUND(E85*G85,2)</f>
        <v>6334.24</v>
      </c>
    </row>
    <row r="86" spans="1:9" s="98" customFormat="1" ht="25.5" customHeight="1" x14ac:dyDescent="0.2">
      <c r="A86" s="91" t="s">
        <v>241</v>
      </c>
      <c r="B86" s="91" t="s">
        <v>139</v>
      </c>
      <c r="C86" s="92" t="s">
        <v>71</v>
      </c>
      <c r="D86" s="93" t="s">
        <v>20</v>
      </c>
      <c r="E86" s="94">
        <v>4</v>
      </c>
      <c r="F86" s="95">
        <v>329.22</v>
      </c>
      <c r="G86" s="95">
        <v>398.25</v>
      </c>
      <c r="H86" s="96">
        <f>ROUND(E86*F86,2)</f>
        <v>1316.88</v>
      </c>
      <c r="I86" s="97">
        <f>ROUND(E86*G86,2)</f>
        <v>1593</v>
      </c>
    </row>
    <row r="87" spans="1:9" s="90" customFormat="1" ht="25.5" customHeight="1" x14ac:dyDescent="0.2">
      <c r="A87" s="84" t="s">
        <v>169</v>
      </c>
      <c r="B87" s="84"/>
      <c r="C87" s="99" t="s">
        <v>137</v>
      </c>
      <c r="D87" s="85"/>
      <c r="E87" s="86"/>
      <c r="F87" s="100"/>
      <c r="G87" s="100"/>
      <c r="H87" s="89">
        <f>H88+H95+H103+H107+H111+H115+H120+H124+H129+H134</f>
        <v>1999556.5999999999</v>
      </c>
      <c r="I87" s="101">
        <f>I88+I95+I103+I107+I111+I115+I120+I124+I129+I134</f>
        <v>2403487.3400000003</v>
      </c>
    </row>
    <row r="88" spans="1:9" s="129" customFormat="1" ht="25.5" customHeight="1" x14ac:dyDescent="0.2">
      <c r="A88" s="122" t="s">
        <v>170</v>
      </c>
      <c r="B88" s="122"/>
      <c r="C88" s="123" t="s">
        <v>288</v>
      </c>
      <c r="D88" s="124"/>
      <c r="E88" s="125"/>
      <c r="F88" s="126"/>
      <c r="G88" s="126"/>
      <c r="H88" s="127">
        <f>SUM(H89:H94)</f>
        <v>379501.95</v>
      </c>
      <c r="I88" s="128">
        <f>SUM(I89:I94)</f>
        <v>457204.17</v>
      </c>
    </row>
    <row r="89" spans="1:9" s="98" customFormat="1" ht="25.5" customHeight="1" x14ac:dyDescent="0.2">
      <c r="A89" s="91" t="s">
        <v>242</v>
      </c>
      <c r="B89" s="91" t="s">
        <v>40</v>
      </c>
      <c r="C89" s="92" t="s">
        <v>56</v>
      </c>
      <c r="D89" s="93" t="s">
        <v>33</v>
      </c>
      <c r="E89" s="94">
        <v>755</v>
      </c>
      <c r="F89" s="95">
        <v>52.45</v>
      </c>
      <c r="G89" s="95">
        <v>63.45</v>
      </c>
      <c r="H89" s="96">
        <f>ROUND(E89*F89,2)</f>
        <v>39599.75</v>
      </c>
      <c r="I89" s="97">
        <f>ROUND(E89*G89,2)</f>
        <v>47904.75</v>
      </c>
    </row>
    <row r="90" spans="1:9" s="98" customFormat="1" ht="25.5" customHeight="1" x14ac:dyDescent="0.2">
      <c r="A90" s="91" t="s">
        <v>243</v>
      </c>
      <c r="B90" s="91" t="s">
        <v>8</v>
      </c>
      <c r="C90" s="92" t="s">
        <v>5</v>
      </c>
      <c r="D90" s="93" t="s">
        <v>24</v>
      </c>
      <c r="E90" s="94">
        <v>20712</v>
      </c>
      <c r="F90" s="95">
        <v>8.06</v>
      </c>
      <c r="G90" s="95">
        <v>9.76</v>
      </c>
      <c r="H90" s="96">
        <f>ROUND(E90*F90,2)</f>
        <v>166938.72</v>
      </c>
      <c r="I90" s="97">
        <f>ROUND(E90*G90,2)</f>
        <v>202149.12</v>
      </c>
    </row>
    <row r="91" spans="1:9" s="98" customFormat="1" ht="25.5" customHeight="1" x14ac:dyDescent="0.2">
      <c r="A91" s="91" t="s">
        <v>244</v>
      </c>
      <c r="B91" s="91" t="s">
        <v>31</v>
      </c>
      <c r="C91" s="92" t="s">
        <v>41</v>
      </c>
      <c r="D91" s="93" t="s">
        <v>24</v>
      </c>
      <c r="E91" s="94">
        <v>4294</v>
      </c>
      <c r="F91" s="95">
        <v>15.64</v>
      </c>
      <c r="G91" s="95">
        <v>18.920000000000002</v>
      </c>
      <c r="H91" s="96">
        <f>ROUND(E91*F91,2)</f>
        <v>67158.16</v>
      </c>
      <c r="I91" s="97">
        <f>ROUND(E91*G91,2)</f>
        <v>81242.48</v>
      </c>
    </row>
    <row r="92" spans="1:9" s="98" customFormat="1" ht="25.5" customHeight="1" x14ac:dyDescent="0.2">
      <c r="A92" s="91" t="s">
        <v>245</v>
      </c>
      <c r="B92" s="91" t="s">
        <v>47</v>
      </c>
      <c r="C92" s="92" t="s">
        <v>32</v>
      </c>
      <c r="D92" s="93" t="s">
        <v>35</v>
      </c>
      <c r="E92" s="94">
        <v>40</v>
      </c>
      <c r="F92" s="95">
        <v>789.02</v>
      </c>
      <c r="G92" s="95">
        <v>954.48</v>
      </c>
      <c r="H92" s="96">
        <f>ROUND(E92*F92,2)</f>
        <v>31560.799999999999</v>
      </c>
      <c r="I92" s="97">
        <f>ROUND(E92*G92,2)</f>
        <v>38179.199999999997</v>
      </c>
    </row>
    <row r="93" spans="1:9" s="98" customFormat="1" ht="25.5" customHeight="1" x14ac:dyDescent="0.2">
      <c r="A93" s="91" t="s">
        <v>246</v>
      </c>
      <c r="B93" s="91" t="s">
        <v>77</v>
      </c>
      <c r="C93" s="92" t="s">
        <v>78</v>
      </c>
      <c r="D93" s="93" t="s">
        <v>20</v>
      </c>
      <c r="E93" s="94">
        <v>122</v>
      </c>
      <c r="F93" s="95">
        <v>362.66</v>
      </c>
      <c r="G93" s="95">
        <v>438.71</v>
      </c>
      <c r="H93" s="96">
        <f>ROUND(E93*F93,2)</f>
        <v>44244.52</v>
      </c>
      <c r="I93" s="97">
        <f>ROUND(E93*G93,2)</f>
        <v>53522.62</v>
      </c>
    </row>
    <row r="94" spans="1:9" s="98" customFormat="1" ht="25.5" customHeight="1" x14ac:dyDescent="0.2">
      <c r="A94" s="91" t="s">
        <v>247</v>
      </c>
      <c r="B94" s="91" t="s">
        <v>293</v>
      </c>
      <c r="C94" s="92" t="s">
        <v>290</v>
      </c>
      <c r="D94" s="93" t="s">
        <v>3</v>
      </c>
      <c r="E94" s="94">
        <v>10</v>
      </c>
      <c r="F94" s="95">
        <v>3000</v>
      </c>
      <c r="G94" s="95">
        <v>3420.6</v>
      </c>
      <c r="H94" s="96">
        <f>ROUND(E94*F94,2)</f>
        <v>30000</v>
      </c>
      <c r="I94" s="97">
        <f>ROUND(E94*G94,2)</f>
        <v>34206</v>
      </c>
    </row>
    <row r="95" spans="1:9" s="129" customFormat="1" ht="25.5" customHeight="1" x14ac:dyDescent="0.2">
      <c r="A95" s="122" t="s">
        <v>171</v>
      </c>
      <c r="B95" s="122"/>
      <c r="C95" s="123" t="s">
        <v>289</v>
      </c>
      <c r="D95" s="124"/>
      <c r="E95" s="125"/>
      <c r="F95" s="126"/>
      <c r="G95" s="126"/>
      <c r="H95" s="127">
        <f>SUM(H96:H102)</f>
        <v>782383.96</v>
      </c>
      <c r="I95" s="128">
        <f>SUM(I96:I102)</f>
        <v>932283.18</v>
      </c>
    </row>
    <row r="96" spans="1:9" s="98" customFormat="1" ht="25.5" customHeight="1" x14ac:dyDescent="0.2">
      <c r="A96" s="91" t="s">
        <v>248</v>
      </c>
      <c r="B96" s="91" t="s">
        <v>40</v>
      </c>
      <c r="C96" s="92" t="s">
        <v>56</v>
      </c>
      <c r="D96" s="93" t="s">
        <v>33</v>
      </c>
      <c r="E96" s="94">
        <v>1063</v>
      </c>
      <c r="F96" s="95">
        <v>52.45</v>
      </c>
      <c r="G96" s="95">
        <v>63.45</v>
      </c>
      <c r="H96" s="96">
        <f>ROUND(E96*F96,2)</f>
        <v>55754.35</v>
      </c>
      <c r="I96" s="97">
        <f>ROUND(E96*G96,2)</f>
        <v>67447.350000000006</v>
      </c>
    </row>
    <row r="97" spans="1:9" s="98" customFormat="1" ht="27" customHeight="1" x14ac:dyDescent="0.2">
      <c r="A97" s="91" t="s">
        <v>249</v>
      </c>
      <c r="B97" s="91" t="s">
        <v>8</v>
      </c>
      <c r="C97" s="92" t="s">
        <v>5</v>
      </c>
      <c r="D97" s="93" t="s">
        <v>24</v>
      </c>
      <c r="E97" s="94">
        <v>34141</v>
      </c>
      <c r="F97" s="95">
        <v>8.06</v>
      </c>
      <c r="G97" s="95">
        <v>9.76</v>
      </c>
      <c r="H97" s="96">
        <f>ROUND(E97*F97,2)</f>
        <v>275176.46000000002</v>
      </c>
      <c r="I97" s="97">
        <f>ROUND(E97*G97,2)</f>
        <v>333216.15999999997</v>
      </c>
    </row>
    <row r="98" spans="1:9" s="98" customFormat="1" ht="27" customHeight="1" x14ac:dyDescent="0.2">
      <c r="A98" s="91" t="s">
        <v>250</v>
      </c>
      <c r="B98" s="91" t="s">
        <v>81</v>
      </c>
      <c r="C98" s="92" t="s">
        <v>82</v>
      </c>
      <c r="D98" s="93" t="s">
        <v>2</v>
      </c>
      <c r="E98" s="94">
        <v>9905</v>
      </c>
      <c r="F98" s="95">
        <v>9.9700000000000006</v>
      </c>
      <c r="G98" s="95">
        <v>12.07</v>
      </c>
      <c r="H98" s="96">
        <f>ROUND(E98*F98,2)</f>
        <v>98752.85</v>
      </c>
      <c r="I98" s="97">
        <f>ROUND(E98*G98,2)</f>
        <v>119553.35</v>
      </c>
    </row>
    <row r="99" spans="1:9" s="98" customFormat="1" ht="27" customHeight="1" x14ac:dyDescent="0.2">
      <c r="A99" s="91" t="s">
        <v>251</v>
      </c>
      <c r="B99" s="91" t="s">
        <v>79</v>
      </c>
      <c r="C99" s="92" t="s">
        <v>80</v>
      </c>
      <c r="D99" s="93" t="s">
        <v>3</v>
      </c>
      <c r="E99" s="94">
        <v>20</v>
      </c>
      <c r="F99" s="95">
        <v>1264.6300000000001</v>
      </c>
      <c r="G99" s="95">
        <v>1529.82</v>
      </c>
      <c r="H99" s="96">
        <f>ROUND(E99*F99,2)</f>
        <v>25292.6</v>
      </c>
      <c r="I99" s="97">
        <f>ROUND(E99*G99,2)</f>
        <v>30596.400000000001</v>
      </c>
    </row>
    <row r="100" spans="1:9" s="98" customFormat="1" ht="27" customHeight="1" x14ac:dyDescent="0.2">
      <c r="A100" s="91" t="s">
        <v>252</v>
      </c>
      <c r="B100" s="91" t="s">
        <v>77</v>
      </c>
      <c r="C100" s="92" t="s">
        <v>78</v>
      </c>
      <c r="D100" s="93" t="s">
        <v>20</v>
      </c>
      <c r="E100" s="94">
        <v>162</v>
      </c>
      <c r="F100" s="95">
        <v>362.66</v>
      </c>
      <c r="G100" s="95">
        <v>438.71</v>
      </c>
      <c r="H100" s="96">
        <f>ROUND(E100*F100,2)</f>
        <v>58750.92</v>
      </c>
      <c r="I100" s="97">
        <f>ROUND(E100*G100,2)</f>
        <v>71071.02</v>
      </c>
    </row>
    <row r="101" spans="1:9" s="98" customFormat="1" ht="38.25" x14ac:dyDescent="0.2">
      <c r="A101" s="91" t="s">
        <v>253</v>
      </c>
      <c r="B101" s="91" t="s">
        <v>292</v>
      </c>
      <c r="C101" s="92" t="s">
        <v>299</v>
      </c>
      <c r="D101" s="93" t="s">
        <v>30</v>
      </c>
      <c r="E101" s="94">
        <v>42</v>
      </c>
      <c r="F101" s="95">
        <v>1396.59</v>
      </c>
      <c r="G101" s="95">
        <v>1689.45</v>
      </c>
      <c r="H101" s="96">
        <f>ROUND(E101*F101,2)</f>
        <v>58656.78</v>
      </c>
      <c r="I101" s="97">
        <f>ROUND(E101*G101,2)</f>
        <v>70956.899999999994</v>
      </c>
    </row>
    <row r="102" spans="1:9" s="98" customFormat="1" ht="27" customHeight="1" x14ac:dyDescent="0.2">
      <c r="A102" s="91" t="s">
        <v>298</v>
      </c>
      <c r="B102" s="91" t="s">
        <v>294</v>
      </c>
      <c r="C102" s="92" t="s">
        <v>291</v>
      </c>
      <c r="D102" s="93" t="s">
        <v>3</v>
      </c>
      <c r="E102" s="94">
        <v>5</v>
      </c>
      <c r="F102" s="95">
        <v>42000</v>
      </c>
      <c r="G102" s="95">
        <v>47888.4</v>
      </c>
      <c r="H102" s="96">
        <f>ROUND(E102*F102,2)</f>
        <v>210000</v>
      </c>
      <c r="I102" s="97">
        <f>ROUND(E102*G102,2)</f>
        <v>239442</v>
      </c>
    </row>
    <row r="103" spans="1:9" s="129" customFormat="1" ht="27" customHeight="1" x14ac:dyDescent="0.2">
      <c r="A103" s="122" t="s">
        <v>172</v>
      </c>
      <c r="B103" s="122"/>
      <c r="C103" s="123" t="s">
        <v>124</v>
      </c>
      <c r="D103" s="124"/>
      <c r="E103" s="125"/>
      <c r="F103" s="126"/>
      <c r="G103" s="126"/>
      <c r="H103" s="127">
        <f>SUM(H104:H106)</f>
        <v>56008.990000000005</v>
      </c>
      <c r="I103" s="128">
        <f>SUM(I104:I106)</f>
        <v>67802.41</v>
      </c>
    </row>
    <row r="104" spans="1:9" s="98" customFormat="1" ht="27" customHeight="1" x14ac:dyDescent="0.2">
      <c r="A104" s="91" t="s">
        <v>254</v>
      </c>
      <c r="B104" s="91" t="s">
        <v>40</v>
      </c>
      <c r="C104" s="92" t="s">
        <v>56</v>
      </c>
      <c r="D104" s="93" t="s">
        <v>33</v>
      </c>
      <c r="E104" s="94">
        <v>161</v>
      </c>
      <c r="F104" s="95">
        <v>52.45</v>
      </c>
      <c r="G104" s="95">
        <v>63.45</v>
      </c>
      <c r="H104" s="96">
        <f>ROUND(E104*F104,2)</f>
        <v>8444.4500000000007</v>
      </c>
      <c r="I104" s="97">
        <f>ROUND(E104*G104,2)</f>
        <v>10215.450000000001</v>
      </c>
    </row>
    <row r="105" spans="1:9" s="98" customFormat="1" ht="27" customHeight="1" x14ac:dyDescent="0.2">
      <c r="A105" s="91" t="s">
        <v>255</v>
      </c>
      <c r="B105" s="91" t="s">
        <v>8</v>
      </c>
      <c r="C105" s="92" t="s">
        <v>5</v>
      </c>
      <c r="D105" s="93" t="s">
        <v>24</v>
      </c>
      <c r="E105" s="94">
        <v>4921</v>
      </c>
      <c r="F105" s="95">
        <v>8.06</v>
      </c>
      <c r="G105" s="95">
        <v>9.76</v>
      </c>
      <c r="H105" s="96">
        <f>ROUND(E105*F105,2)</f>
        <v>39663.26</v>
      </c>
      <c r="I105" s="97">
        <f>ROUND(E105*G105,2)</f>
        <v>48028.959999999999</v>
      </c>
    </row>
    <row r="106" spans="1:9" s="98" customFormat="1" ht="27" customHeight="1" x14ac:dyDescent="0.2">
      <c r="A106" s="91" t="s">
        <v>256</v>
      </c>
      <c r="B106" s="91" t="s">
        <v>139</v>
      </c>
      <c r="C106" s="92" t="s">
        <v>71</v>
      </c>
      <c r="D106" s="93" t="s">
        <v>20</v>
      </c>
      <c r="E106" s="94">
        <v>24</v>
      </c>
      <c r="F106" s="95">
        <v>329.22</v>
      </c>
      <c r="G106" s="95">
        <v>398.25</v>
      </c>
      <c r="H106" s="96">
        <f>ROUND(E106*F106,2)</f>
        <v>7901.28</v>
      </c>
      <c r="I106" s="97">
        <f>ROUND(E106*G106,2)</f>
        <v>9558</v>
      </c>
    </row>
    <row r="107" spans="1:9" s="129" customFormat="1" ht="27" customHeight="1" x14ac:dyDescent="0.2">
      <c r="A107" s="122" t="s">
        <v>173</v>
      </c>
      <c r="B107" s="122"/>
      <c r="C107" s="123" t="s">
        <v>125</v>
      </c>
      <c r="D107" s="124"/>
      <c r="E107" s="125"/>
      <c r="F107" s="126"/>
      <c r="G107" s="126"/>
      <c r="H107" s="127">
        <f>SUM(H108:H110)</f>
        <v>41111.729999999996</v>
      </c>
      <c r="I107" s="128">
        <f>SUM(I108:I110)</f>
        <v>49769.039999999994</v>
      </c>
    </row>
    <row r="108" spans="1:9" s="98" customFormat="1" ht="27" customHeight="1" x14ac:dyDescent="0.2">
      <c r="A108" s="91" t="s">
        <v>257</v>
      </c>
      <c r="B108" s="91" t="s">
        <v>40</v>
      </c>
      <c r="C108" s="92" t="s">
        <v>56</v>
      </c>
      <c r="D108" s="93" t="s">
        <v>33</v>
      </c>
      <c r="E108" s="94">
        <v>111</v>
      </c>
      <c r="F108" s="95">
        <v>52.45</v>
      </c>
      <c r="G108" s="95">
        <v>63.45</v>
      </c>
      <c r="H108" s="96">
        <f>ROUND(E108*F108,2)</f>
        <v>5821.95</v>
      </c>
      <c r="I108" s="97">
        <f>ROUND(E108*G108,2)</f>
        <v>7042.95</v>
      </c>
    </row>
    <row r="109" spans="1:9" s="98" customFormat="1" ht="27" customHeight="1" x14ac:dyDescent="0.2">
      <c r="A109" s="91" t="s">
        <v>258</v>
      </c>
      <c r="B109" s="91" t="s">
        <v>8</v>
      </c>
      <c r="C109" s="92" t="s">
        <v>5</v>
      </c>
      <c r="D109" s="93" t="s">
        <v>24</v>
      </c>
      <c r="E109" s="94">
        <v>3684</v>
      </c>
      <c r="F109" s="95">
        <v>8.06</v>
      </c>
      <c r="G109" s="95">
        <v>9.76</v>
      </c>
      <c r="H109" s="96">
        <f>ROUND(E109*F109,2)</f>
        <v>29693.040000000001</v>
      </c>
      <c r="I109" s="97">
        <f>ROUND(E109*G109,2)</f>
        <v>35955.839999999997</v>
      </c>
    </row>
    <row r="110" spans="1:9" s="98" customFormat="1" ht="27" customHeight="1" x14ac:dyDescent="0.2">
      <c r="A110" s="91" t="s">
        <v>259</v>
      </c>
      <c r="B110" s="91" t="s">
        <v>139</v>
      </c>
      <c r="C110" s="92" t="s">
        <v>71</v>
      </c>
      <c r="D110" s="93" t="s">
        <v>20</v>
      </c>
      <c r="E110" s="94">
        <v>17</v>
      </c>
      <c r="F110" s="95">
        <v>329.22</v>
      </c>
      <c r="G110" s="95">
        <v>398.25</v>
      </c>
      <c r="H110" s="96">
        <f>ROUND(E110*F110,2)</f>
        <v>5596.74</v>
      </c>
      <c r="I110" s="97">
        <f>ROUND(E110*G110,2)</f>
        <v>6770.25</v>
      </c>
    </row>
    <row r="111" spans="1:9" s="129" customFormat="1" ht="27" customHeight="1" x14ac:dyDescent="0.2">
      <c r="A111" s="122" t="s">
        <v>174</v>
      </c>
      <c r="B111" s="122"/>
      <c r="C111" s="123" t="s">
        <v>126</v>
      </c>
      <c r="D111" s="124"/>
      <c r="E111" s="125"/>
      <c r="F111" s="126"/>
      <c r="G111" s="126"/>
      <c r="H111" s="127">
        <f>SUM(H112:H114)</f>
        <v>395905.94999999995</v>
      </c>
      <c r="I111" s="128">
        <f>SUM(I112:I114)</f>
        <v>479297.11</v>
      </c>
    </row>
    <row r="112" spans="1:9" s="98" customFormat="1" ht="27" customHeight="1" x14ac:dyDescent="0.2">
      <c r="A112" s="91" t="s">
        <v>260</v>
      </c>
      <c r="B112" s="91" t="s">
        <v>40</v>
      </c>
      <c r="C112" s="92" t="s">
        <v>56</v>
      </c>
      <c r="D112" s="93" t="s">
        <v>33</v>
      </c>
      <c r="E112" s="94">
        <v>134</v>
      </c>
      <c r="F112" s="95">
        <v>52.45</v>
      </c>
      <c r="G112" s="95">
        <v>63.45</v>
      </c>
      <c r="H112" s="96">
        <f>ROUND(E112*F112,2)</f>
        <v>7028.3</v>
      </c>
      <c r="I112" s="97">
        <f>ROUND(E112*G112,2)</f>
        <v>8502.2999999999993</v>
      </c>
    </row>
    <row r="113" spans="1:9" s="98" customFormat="1" ht="27" customHeight="1" x14ac:dyDescent="0.2">
      <c r="A113" s="91" t="s">
        <v>261</v>
      </c>
      <c r="B113" s="91" t="s">
        <v>8</v>
      </c>
      <c r="C113" s="92" t="s">
        <v>5</v>
      </c>
      <c r="D113" s="93" t="s">
        <v>24</v>
      </c>
      <c r="E113" s="94">
        <v>37680</v>
      </c>
      <c r="F113" s="95">
        <v>8.06</v>
      </c>
      <c r="G113" s="95">
        <v>9.76</v>
      </c>
      <c r="H113" s="96">
        <f>ROUND(E113*F113,2)</f>
        <v>303700.8</v>
      </c>
      <c r="I113" s="97">
        <f>ROUND(E113*G113,2)</f>
        <v>367756.79999999999</v>
      </c>
    </row>
    <row r="114" spans="1:9" s="98" customFormat="1" ht="27" customHeight="1" x14ac:dyDescent="0.2">
      <c r="A114" s="91" t="s">
        <v>262</v>
      </c>
      <c r="B114" s="91" t="s">
        <v>140</v>
      </c>
      <c r="C114" s="92" t="s">
        <v>72</v>
      </c>
      <c r="D114" s="93" t="s">
        <v>20</v>
      </c>
      <c r="E114" s="94">
        <v>251</v>
      </c>
      <c r="F114" s="95">
        <v>339.35</v>
      </c>
      <c r="G114" s="95">
        <v>410.51</v>
      </c>
      <c r="H114" s="96">
        <f>ROUND(E114*F114,2)</f>
        <v>85176.85</v>
      </c>
      <c r="I114" s="97">
        <f>ROUND(E114*G114,2)</f>
        <v>103038.01</v>
      </c>
    </row>
    <row r="115" spans="1:9" s="129" customFormat="1" ht="24" customHeight="1" x14ac:dyDescent="0.2">
      <c r="A115" s="122" t="s">
        <v>175</v>
      </c>
      <c r="B115" s="122"/>
      <c r="C115" s="123" t="s">
        <v>127</v>
      </c>
      <c r="D115" s="124"/>
      <c r="E115" s="125"/>
      <c r="F115" s="126"/>
      <c r="G115" s="126"/>
      <c r="H115" s="127">
        <f>SUM(H116:H119)</f>
        <v>51551.33</v>
      </c>
      <c r="I115" s="128">
        <f>SUM(I116:I119)</f>
        <v>62398.930000000008</v>
      </c>
    </row>
    <row r="116" spans="1:9" s="98" customFormat="1" ht="24" customHeight="1" x14ac:dyDescent="0.2">
      <c r="A116" s="91" t="s">
        <v>263</v>
      </c>
      <c r="B116" s="91" t="s">
        <v>40</v>
      </c>
      <c r="C116" s="92" t="s">
        <v>56</v>
      </c>
      <c r="D116" s="93" t="s">
        <v>33</v>
      </c>
      <c r="E116" s="94">
        <v>27</v>
      </c>
      <c r="F116" s="95">
        <v>52.45</v>
      </c>
      <c r="G116" s="95">
        <v>63.45</v>
      </c>
      <c r="H116" s="96">
        <f>ROUND(E116*F116,2)</f>
        <v>1416.15</v>
      </c>
      <c r="I116" s="97">
        <f>ROUND(E116*G116,2)</f>
        <v>1713.15</v>
      </c>
    </row>
    <row r="117" spans="1:9" s="98" customFormat="1" ht="24" customHeight="1" x14ac:dyDescent="0.2">
      <c r="A117" s="91" t="s">
        <v>264</v>
      </c>
      <c r="B117" s="91" t="s">
        <v>8</v>
      </c>
      <c r="C117" s="92" t="s">
        <v>5</v>
      </c>
      <c r="D117" s="93" t="s">
        <v>24</v>
      </c>
      <c r="E117" s="94">
        <v>3823</v>
      </c>
      <c r="F117" s="95">
        <v>8.06</v>
      </c>
      <c r="G117" s="95">
        <v>9.76</v>
      </c>
      <c r="H117" s="96">
        <f>ROUND(E117*F117,2)</f>
        <v>30813.38</v>
      </c>
      <c r="I117" s="97">
        <f>ROUND(E117*G117,2)</f>
        <v>37312.480000000003</v>
      </c>
    </row>
    <row r="118" spans="1:9" s="98" customFormat="1" ht="25.5" customHeight="1" x14ac:dyDescent="0.2">
      <c r="A118" s="91" t="s">
        <v>265</v>
      </c>
      <c r="B118" s="91" t="s">
        <v>139</v>
      </c>
      <c r="C118" s="92" t="s">
        <v>71</v>
      </c>
      <c r="D118" s="93" t="s">
        <v>20</v>
      </c>
      <c r="E118" s="94">
        <v>45</v>
      </c>
      <c r="F118" s="95">
        <v>329.22</v>
      </c>
      <c r="G118" s="95">
        <v>398.25</v>
      </c>
      <c r="H118" s="96">
        <f>ROUND(E118*F118,2)</f>
        <v>14814.9</v>
      </c>
      <c r="I118" s="97">
        <f>ROUND(E118*G118,2)</f>
        <v>17921.25</v>
      </c>
    </row>
    <row r="119" spans="1:9" s="98" customFormat="1" ht="25.5" customHeight="1" x14ac:dyDescent="0.2">
      <c r="A119" s="91" t="s">
        <v>266</v>
      </c>
      <c r="B119" s="91" t="s">
        <v>295</v>
      </c>
      <c r="C119" s="92" t="s">
        <v>296</v>
      </c>
      <c r="D119" s="93" t="s">
        <v>20</v>
      </c>
      <c r="E119" s="94">
        <v>15</v>
      </c>
      <c r="F119" s="95">
        <v>300.45999999999998</v>
      </c>
      <c r="G119" s="95">
        <v>363.47</v>
      </c>
      <c r="H119" s="96">
        <f>ROUND(E119*F119,2)</f>
        <v>4506.8999999999996</v>
      </c>
      <c r="I119" s="97">
        <f>ROUND(E119*G119,2)</f>
        <v>5452.05</v>
      </c>
    </row>
    <row r="120" spans="1:9" s="129" customFormat="1" ht="24" customHeight="1" x14ac:dyDescent="0.2">
      <c r="A120" s="122" t="s">
        <v>176</v>
      </c>
      <c r="B120" s="122"/>
      <c r="C120" s="123" t="s">
        <v>128</v>
      </c>
      <c r="D120" s="124"/>
      <c r="E120" s="125"/>
      <c r="F120" s="126"/>
      <c r="G120" s="126"/>
      <c r="H120" s="127">
        <f>SUM(H121:H123)</f>
        <v>51695.11</v>
      </c>
      <c r="I120" s="128">
        <f>SUM(I121:I123)</f>
        <v>62563.380000000005</v>
      </c>
    </row>
    <row r="121" spans="1:9" s="98" customFormat="1" ht="24" customHeight="1" x14ac:dyDescent="0.2">
      <c r="A121" s="91" t="s">
        <v>267</v>
      </c>
      <c r="B121" s="91" t="s">
        <v>40</v>
      </c>
      <c r="C121" s="92" t="s">
        <v>56</v>
      </c>
      <c r="D121" s="93" t="s">
        <v>33</v>
      </c>
      <c r="E121" s="94">
        <v>307</v>
      </c>
      <c r="F121" s="95">
        <v>52.45</v>
      </c>
      <c r="G121" s="95">
        <v>63.45</v>
      </c>
      <c r="H121" s="96">
        <f>ROUND(E121*F121,2)</f>
        <v>16102.15</v>
      </c>
      <c r="I121" s="97">
        <f>ROUND(E121*G121,2)</f>
        <v>19479.150000000001</v>
      </c>
    </row>
    <row r="122" spans="1:9" s="98" customFormat="1" ht="24" customHeight="1" x14ac:dyDescent="0.2">
      <c r="A122" s="91" t="s">
        <v>268</v>
      </c>
      <c r="B122" s="91" t="s">
        <v>8</v>
      </c>
      <c r="C122" s="92" t="s">
        <v>5</v>
      </c>
      <c r="D122" s="93" t="s">
        <v>24</v>
      </c>
      <c r="E122" s="94">
        <v>2823</v>
      </c>
      <c r="F122" s="95">
        <v>8.06</v>
      </c>
      <c r="G122" s="95">
        <v>9.76</v>
      </c>
      <c r="H122" s="96">
        <f>ROUND(E122*F122,2)</f>
        <v>22753.38</v>
      </c>
      <c r="I122" s="97">
        <f>ROUND(E122*G122,2)</f>
        <v>27552.48</v>
      </c>
    </row>
    <row r="123" spans="1:9" s="98" customFormat="1" ht="25.5" customHeight="1" x14ac:dyDescent="0.2">
      <c r="A123" s="91" t="s">
        <v>269</v>
      </c>
      <c r="B123" s="91" t="s">
        <v>139</v>
      </c>
      <c r="C123" s="92" t="s">
        <v>71</v>
      </c>
      <c r="D123" s="93" t="s">
        <v>20</v>
      </c>
      <c r="E123" s="94">
        <v>39</v>
      </c>
      <c r="F123" s="95">
        <v>329.22</v>
      </c>
      <c r="G123" s="95">
        <v>398.25</v>
      </c>
      <c r="H123" s="96">
        <f>ROUND(E123*F123,2)</f>
        <v>12839.58</v>
      </c>
      <c r="I123" s="97">
        <f>ROUND(E123*G123,2)</f>
        <v>15531.75</v>
      </c>
    </row>
    <row r="124" spans="1:9" s="129" customFormat="1" ht="24" customHeight="1" x14ac:dyDescent="0.2">
      <c r="A124" s="122" t="s">
        <v>177</v>
      </c>
      <c r="B124" s="122"/>
      <c r="C124" s="123" t="s">
        <v>129</v>
      </c>
      <c r="D124" s="124"/>
      <c r="E124" s="125"/>
      <c r="F124" s="126"/>
      <c r="G124" s="126"/>
      <c r="H124" s="127">
        <f>SUM(H125:H128)</f>
        <v>111946.93999999999</v>
      </c>
      <c r="I124" s="128">
        <f>SUM(I125:I128)</f>
        <v>135503.38</v>
      </c>
    </row>
    <row r="125" spans="1:9" s="98" customFormat="1" ht="24" customHeight="1" x14ac:dyDescent="0.2">
      <c r="A125" s="91" t="s">
        <v>270</v>
      </c>
      <c r="B125" s="91" t="s">
        <v>40</v>
      </c>
      <c r="C125" s="92" t="s">
        <v>56</v>
      </c>
      <c r="D125" s="93" t="s">
        <v>33</v>
      </c>
      <c r="E125" s="94">
        <v>171</v>
      </c>
      <c r="F125" s="95">
        <v>52.45</v>
      </c>
      <c r="G125" s="95">
        <v>63.45</v>
      </c>
      <c r="H125" s="96">
        <f>ROUND(E125*F125,2)</f>
        <v>8968.9500000000007</v>
      </c>
      <c r="I125" s="97">
        <f>ROUND(E125*G125,2)</f>
        <v>10849.95</v>
      </c>
    </row>
    <row r="126" spans="1:9" s="98" customFormat="1" ht="24" customHeight="1" x14ac:dyDescent="0.2">
      <c r="A126" s="91" t="s">
        <v>271</v>
      </c>
      <c r="B126" s="91" t="s">
        <v>8</v>
      </c>
      <c r="C126" s="92" t="s">
        <v>5</v>
      </c>
      <c r="D126" s="93" t="s">
        <v>24</v>
      </c>
      <c r="E126" s="94">
        <v>8402</v>
      </c>
      <c r="F126" s="95">
        <v>8.06</v>
      </c>
      <c r="G126" s="95">
        <v>9.76</v>
      </c>
      <c r="H126" s="96">
        <f>ROUND(E126*F126,2)</f>
        <v>67720.12</v>
      </c>
      <c r="I126" s="97">
        <f>ROUND(E126*G126,2)</f>
        <v>82003.520000000004</v>
      </c>
    </row>
    <row r="127" spans="1:9" s="98" customFormat="1" ht="25.5" customHeight="1" x14ac:dyDescent="0.2">
      <c r="A127" s="91" t="s">
        <v>272</v>
      </c>
      <c r="B127" s="91" t="s">
        <v>140</v>
      </c>
      <c r="C127" s="92" t="s">
        <v>72</v>
      </c>
      <c r="D127" s="93" t="s">
        <v>20</v>
      </c>
      <c r="E127" s="94">
        <v>37</v>
      </c>
      <c r="F127" s="95">
        <v>339.35</v>
      </c>
      <c r="G127" s="95">
        <v>410.51</v>
      </c>
      <c r="H127" s="96">
        <f>ROUND(E127*F127,2)</f>
        <v>12555.95</v>
      </c>
      <c r="I127" s="97">
        <f>ROUND(E127*G127,2)</f>
        <v>15188.87</v>
      </c>
    </row>
    <row r="128" spans="1:9" s="98" customFormat="1" ht="24" customHeight="1" x14ac:dyDescent="0.2">
      <c r="A128" s="91" t="s">
        <v>273</v>
      </c>
      <c r="B128" s="91" t="s">
        <v>38</v>
      </c>
      <c r="C128" s="92" t="s">
        <v>75</v>
      </c>
      <c r="D128" s="93" t="s">
        <v>3</v>
      </c>
      <c r="E128" s="94">
        <v>248</v>
      </c>
      <c r="F128" s="95">
        <v>91.54</v>
      </c>
      <c r="G128" s="95">
        <v>110.73</v>
      </c>
      <c r="H128" s="96">
        <f>ROUND(E128*F128,2)</f>
        <v>22701.919999999998</v>
      </c>
      <c r="I128" s="97">
        <f>ROUND(E128*G128,2)</f>
        <v>27461.040000000001</v>
      </c>
    </row>
    <row r="129" spans="1:9" s="129" customFormat="1" ht="24" customHeight="1" x14ac:dyDescent="0.2">
      <c r="A129" s="122" t="s">
        <v>178</v>
      </c>
      <c r="B129" s="122"/>
      <c r="C129" s="123" t="s">
        <v>130</v>
      </c>
      <c r="D129" s="124"/>
      <c r="E129" s="125"/>
      <c r="F129" s="126"/>
      <c r="G129" s="126"/>
      <c r="H129" s="127">
        <f>SUM(H130:H133)</f>
        <v>97317.24</v>
      </c>
      <c r="I129" s="128">
        <f>SUM(I130:I133)</f>
        <v>117793.54</v>
      </c>
    </row>
    <row r="130" spans="1:9" s="98" customFormat="1" ht="24" customHeight="1" x14ac:dyDescent="0.2">
      <c r="A130" s="91" t="s">
        <v>274</v>
      </c>
      <c r="B130" s="91" t="s">
        <v>40</v>
      </c>
      <c r="C130" s="92" t="s">
        <v>56</v>
      </c>
      <c r="D130" s="93" t="s">
        <v>33</v>
      </c>
      <c r="E130" s="94">
        <v>145</v>
      </c>
      <c r="F130" s="95">
        <v>52.45</v>
      </c>
      <c r="G130" s="95">
        <v>63.45</v>
      </c>
      <c r="H130" s="96">
        <f>ROUND(E130*F130,2)</f>
        <v>7605.25</v>
      </c>
      <c r="I130" s="97">
        <f>ROUND(E130*G130,2)</f>
        <v>9200.25</v>
      </c>
    </row>
    <row r="131" spans="1:9" s="98" customFormat="1" ht="26.45" customHeight="1" x14ac:dyDescent="0.2">
      <c r="A131" s="91" t="s">
        <v>275</v>
      </c>
      <c r="B131" s="91" t="s">
        <v>8</v>
      </c>
      <c r="C131" s="92" t="s">
        <v>5</v>
      </c>
      <c r="D131" s="93" t="s">
        <v>24</v>
      </c>
      <c r="E131" s="94">
        <v>7145</v>
      </c>
      <c r="F131" s="95">
        <v>8.06</v>
      </c>
      <c r="G131" s="95">
        <v>9.76</v>
      </c>
      <c r="H131" s="96">
        <f>ROUND(E131*F131,2)</f>
        <v>57588.7</v>
      </c>
      <c r="I131" s="97">
        <f>ROUND(E131*G131,2)</f>
        <v>69735.199999999997</v>
      </c>
    </row>
    <row r="132" spans="1:9" s="98" customFormat="1" ht="26.45" customHeight="1" x14ac:dyDescent="0.2">
      <c r="A132" s="91" t="s">
        <v>276</v>
      </c>
      <c r="B132" s="91" t="s">
        <v>140</v>
      </c>
      <c r="C132" s="92" t="s">
        <v>72</v>
      </c>
      <c r="D132" s="93" t="s">
        <v>20</v>
      </c>
      <c r="E132" s="94">
        <v>31</v>
      </c>
      <c r="F132" s="95">
        <v>339.35</v>
      </c>
      <c r="G132" s="95">
        <v>410.51</v>
      </c>
      <c r="H132" s="96">
        <f>ROUND(E132*F132,2)</f>
        <v>10519.85</v>
      </c>
      <c r="I132" s="97">
        <f>ROUND(E132*G132,2)</f>
        <v>12725.81</v>
      </c>
    </row>
    <row r="133" spans="1:9" s="98" customFormat="1" ht="26.45" customHeight="1" x14ac:dyDescent="0.2">
      <c r="A133" s="91" t="s">
        <v>277</v>
      </c>
      <c r="B133" s="91" t="s">
        <v>38</v>
      </c>
      <c r="C133" s="92" t="s">
        <v>75</v>
      </c>
      <c r="D133" s="93" t="s">
        <v>3</v>
      </c>
      <c r="E133" s="94">
        <v>236</v>
      </c>
      <c r="F133" s="95">
        <v>91.54</v>
      </c>
      <c r="G133" s="95">
        <v>110.73</v>
      </c>
      <c r="H133" s="96">
        <f>ROUND(E133*F133,2)</f>
        <v>21603.439999999999</v>
      </c>
      <c r="I133" s="97">
        <f>ROUND(E133*G133,2)</f>
        <v>26132.28</v>
      </c>
    </row>
    <row r="134" spans="1:9" s="129" customFormat="1" ht="26.45" customHeight="1" x14ac:dyDescent="0.2">
      <c r="A134" s="122" t="s">
        <v>179</v>
      </c>
      <c r="B134" s="122"/>
      <c r="C134" s="123" t="s">
        <v>131</v>
      </c>
      <c r="D134" s="124"/>
      <c r="E134" s="125"/>
      <c r="F134" s="126"/>
      <c r="G134" s="126"/>
      <c r="H134" s="127">
        <f>SUM(H135:H135)</f>
        <v>32133.4</v>
      </c>
      <c r="I134" s="128">
        <f>SUM(I135:I135)</f>
        <v>38872.199999999997</v>
      </c>
    </row>
    <row r="135" spans="1:9" s="98" customFormat="1" ht="26.45" customHeight="1" x14ac:dyDescent="0.2">
      <c r="A135" s="91" t="s">
        <v>278</v>
      </c>
      <c r="B135" s="91" t="s">
        <v>76</v>
      </c>
      <c r="C135" s="92" t="s">
        <v>73</v>
      </c>
      <c r="D135" s="93" t="s">
        <v>21</v>
      </c>
      <c r="E135" s="94">
        <v>170</v>
      </c>
      <c r="F135" s="95">
        <v>189.02</v>
      </c>
      <c r="G135" s="95">
        <v>228.66</v>
      </c>
      <c r="H135" s="96">
        <f>ROUND(E135*F135,2)</f>
        <v>32133.4</v>
      </c>
      <c r="I135" s="97">
        <f>ROUND(E135*G135,2)</f>
        <v>38872.199999999997</v>
      </c>
    </row>
    <row r="136" spans="1:9" s="90" customFormat="1" ht="26.45" customHeight="1" x14ac:dyDescent="0.2">
      <c r="A136" s="84" t="s">
        <v>180</v>
      </c>
      <c r="B136" s="84"/>
      <c r="C136" s="99" t="s">
        <v>138</v>
      </c>
      <c r="D136" s="85"/>
      <c r="E136" s="86"/>
      <c r="F136" s="100"/>
      <c r="G136" s="100"/>
      <c r="H136" s="89">
        <f>H137+H139+H141</f>
        <v>25597.03</v>
      </c>
      <c r="I136" s="101">
        <f>I137+I139+I141</f>
        <v>30273.510000000002</v>
      </c>
    </row>
    <row r="137" spans="1:9" s="129" customFormat="1" ht="26.45" customHeight="1" x14ac:dyDescent="0.2">
      <c r="A137" s="122" t="s">
        <v>181</v>
      </c>
      <c r="B137" s="122"/>
      <c r="C137" s="123" t="s">
        <v>132</v>
      </c>
      <c r="D137" s="124"/>
      <c r="E137" s="125"/>
      <c r="F137" s="126"/>
      <c r="G137" s="126"/>
      <c r="H137" s="127">
        <f>SUM(H138:H138)</f>
        <v>1545.3</v>
      </c>
      <c r="I137" s="128">
        <f>SUM(I138:I138)</f>
        <v>1870</v>
      </c>
    </row>
    <row r="138" spans="1:9" s="98" customFormat="1" ht="26.45" customHeight="1" x14ac:dyDescent="0.2">
      <c r="A138" s="91" t="s">
        <v>279</v>
      </c>
      <c r="B138" s="91" t="s">
        <v>12</v>
      </c>
      <c r="C138" s="92" t="s">
        <v>36</v>
      </c>
      <c r="D138" s="93" t="s">
        <v>35</v>
      </c>
      <c r="E138" s="94">
        <v>85</v>
      </c>
      <c r="F138" s="76">
        <v>18.18</v>
      </c>
      <c r="G138" s="76">
        <v>22</v>
      </c>
      <c r="H138" s="96">
        <f>ROUND(E138*F138,2)</f>
        <v>1545.3</v>
      </c>
      <c r="I138" s="97">
        <f>ROUND(E138*G138,2)</f>
        <v>1870</v>
      </c>
    </row>
    <row r="139" spans="1:9" s="129" customFormat="1" ht="26.45" customHeight="1" x14ac:dyDescent="0.2">
      <c r="A139" s="122" t="s">
        <v>182</v>
      </c>
      <c r="B139" s="122"/>
      <c r="C139" s="123" t="s">
        <v>133</v>
      </c>
      <c r="D139" s="124"/>
      <c r="E139" s="125"/>
      <c r="F139" s="126"/>
      <c r="G139" s="126"/>
      <c r="H139" s="127">
        <f>SUM(H140:H140)</f>
        <v>5744.3</v>
      </c>
      <c r="I139" s="128">
        <f>SUM(I140:I140)</f>
        <v>6947.9</v>
      </c>
    </row>
    <row r="140" spans="1:9" s="98" customFormat="1" ht="26.45" customHeight="1" x14ac:dyDescent="0.2">
      <c r="A140" s="91" t="s">
        <v>280</v>
      </c>
      <c r="B140" s="91" t="s">
        <v>85</v>
      </c>
      <c r="C140" s="92" t="s">
        <v>86</v>
      </c>
      <c r="D140" s="93" t="s">
        <v>21</v>
      </c>
      <c r="E140" s="94">
        <v>170</v>
      </c>
      <c r="F140" s="76">
        <v>33.79</v>
      </c>
      <c r="G140" s="76">
        <v>40.869999999999997</v>
      </c>
      <c r="H140" s="96">
        <f>ROUND(E140*F140,2)</f>
        <v>5744.3</v>
      </c>
      <c r="I140" s="97">
        <f>ROUND(E140*G140,2)</f>
        <v>6947.9</v>
      </c>
    </row>
    <row r="141" spans="1:9" s="129" customFormat="1" ht="26.45" customHeight="1" x14ac:dyDescent="0.2">
      <c r="A141" s="122" t="s">
        <v>183</v>
      </c>
      <c r="B141" s="122"/>
      <c r="C141" s="123" t="s">
        <v>134</v>
      </c>
      <c r="D141" s="124"/>
      <c r="E141" s="125"/>
      <c r="F141" s="126"/>
      <c r="G141" s="126"/>
      <c r="H141" s="127">
        <f>SUM(H142:H147)</f>
        <v>18307.43</v>
      </c>
      <c r="I141" s="128">
        <f>SUM(I142:I147)</f>
        <v>21455.61</v>
      </c>
    </row>
    <row r="142" spans="1:9" s="79" customFormat="1" ht="26.45" customHeight="1" x14ac:dyDescent="0.2">
      <c r="A142" s="72" t="s">
        <v>281</v>
      </c>
      <c r="B142" s="72" t="s">
        <v>4</v>
      </c>
      <c r="C142" s="73" t="s">
        <v>6</v>
      </c>
      <c r="D142" s="74" t="s">
        <v>33</v>
      </c>
      <c r="E142" s="75">
        <v>680</v>
      </c>
      <c r="F142" s="76">
        <v>0.18</v>
      </c>
      <c r="G142" s="76">
        <v>0.22</v>
      </c>
      <c r="H142" s="77">
        <f>ROUND(E142*F142,2)</f>
        <v>122.4</v>
      </c>
      <c r="I142" s="78">
        <f>ROUND(E142*G142,2)</f>
        <v>149.6</v>
      </c>
    </row>
    <row r="143" spans="1:9" s="79" customFormat="1" ht="26.45" customHeight="1" x14ac:dyDescent="0.2">
      <c r="A143" s="72" t="s">
        <v>282</v>
      </c>
      <c r="B143" s="72" t="s">
        <v>57</v>
      </c>
      <c r="C143" s="73" t="s">
        <v>58</v>
      </c>
      <c r="D143" s="74" t="s">
        <v>1</v>
      </c>
      <c r="E143" s="75">
        <v>85</v>
      </c>
      <c r="F143" s="76">
        <v>96.7</v>
      </c>
      <c r="G143" s="76">
        <v>116.98</v>
      </c>
      <c r="H143" s="77">
        <f>ROUND(E143*F143,2)</f>
        <v>8219.5</v>
      </c>
      <c r="I143" s="78">
        <f>ROUND(E143*G143,2)</f>
        <v>9943.2999999999993</v>
      </c>
    </row>
    <row r="144" spans="1:9" s="79" customFormat="1" ht="26.45" customHeight="1" x14ac:dyDescent="0.2">
      <c r="A144" s="72" t="s">
        <v>283</v>
      </c>
      <c r="B144" s="72" t="s">
        <v>25</v>
      </c>
      <c r="C144" s="73" t="s">
        <v>19</v>
      </c>
      <c r="D144" s="74" t="s">
        <v>22</v>
      </c>
      <c r="E144" s="102">
        <v>0.4</v>
      </c>
      <c r="F144" s="76">
        <v>1316.7</v>
      </c>
      <c r="G144" s="76">
        <v>1501.31</v>
      </c>
      <c r="H144" s="77">
        <f>ROUND(E144*F144,2)</f>
        <v>526.67999999999995</v>
      </c>
      <c r="I144" s="78">
        <f>ROUND(E144*G144,2)</f>
        <v>600.52</v>
      </c>
    </row>
    <row r="145" spans="1:9" s="79" customFormat="1" ht="26.45" customHeight="1" x14ac:dyDescent="0.2">
      <c r="A145" s="72" t="s">
        <v>284</v>
      </c>
      <c r="B145" s="72" t="s">
        <v>26</v>
      </c>
      <c r="C145" s="73" t="s">
        <v>11</v>
      </c>
      <c r="D145" s="74" t="s">
        <v>22</v>
      </c>
      <c r="E145" s="102">
        <v>5.0999999999999996</v>
      </c>
      <c r="F145" s="76">
        <v>1622.18</v>
      </c>
      <c r="G145" s="76">
        <v>1849.61</v>
      </c>
      <c r="H145" s="77">
        <f>ROUND(E145*F145,2)</f>
        <v>8273.1200000000008</v>
      </c>
      <c r="I145" s="78">
        <f>ROUND(E145*G145,2)</f>
        <v>9433.01</v>
      </c>
    </row>
    <row r="146" spans="1:9" s="79" customFormat="1" ht="26.45" customHeight="1" x14ac:dyDescent="0.2">
      <c r="A146" s="72" t="s">
        <v>285</v>
      </c>
      <c r="B146" s="72" t="s">
        <v>9</v>
      </c>
      <c r="C146" s="73" t="s">
        <v>141</v>
      </c>
      <c r="D146" s="74" t="s">
        <v>22</v>
      </c>
      <c r="E146" s="102">
        <v>5.0999999999999996</v>
      </c>
      <c r="F146" s="76">
        <v>212.54</v>
      </c>
      <c r="G146" s="76">
        <v>242.34</v>
      </c>
      <c r="H146" s="77">
        <f>ROUND(E146*F146,2)</f>
        <v>1083.95</v>
      </c>
      <c r="I146" s="78">
        <f>ROUND(E146*G146,2)</f>
        <v>1235.93</v>
      </c>
    </row>
    <row r="147" spans="1:9" s="79" customFormat="1" ht="26.45" customHeight="1" x14ac:dyDescent="0.2">
      <c r="A147" s="72" t="s">
        <v>286</v>
      </c>
      <c r="B147" s="72" t="s">
        <v>10</v>
      </c>
      <c r="C147" s="73" t="s">
        <v>0</v>
      </c>
      <c r="D147" s="74" t="s">
        <v>22</v>
      </c>
      <c r="E147" s="102">
        <v>0.4</v>
      </c>
      <c r="F147" s="76">
        <v>204.46</v>
      </c>
      <c r="G147" s="76">
        <v>233.13</v>
      </c>
      <c r="H147" s="77">
        <f>ROUND(E147*F147,2)</f>
        <v>81.78</v>
      </c>
      <c r="I147" s="78">
        <f>ROUND(E147*G147,2)</f>
        <v>93.25</v>
      </c>
    </row>
    <row r="148" spans="1:9" s="90" customFormat="1" ht="25.5" customHeight="1" x14ac:dyDescent="0.2">
      <c r="A148" s="84">
        <v>2</v>
      </c>
      <c r="B148" s="84"/>
      <c r="C148" s="85" t="s">
        <v>145</v>
      </c>
      <c r="D148" s="85"/>
      <c r="E148" s="86"/>
      <c r="F148" s="87"/>
      <c r="G148" s="88"/>
      <c r="H148" s="89">
        <f>SUM(H149:H149)</f>
        <v>344874.59</v>
      </c>
      <c r="I148" s="101">
        <f>SUM(I149:I149)</f>
        <v>417194.79</v>
      </c>
    </row>
    <row r="149" spans="1:9" s="79" customFormat="1" ht="25.5" customHeight="1" x14ac:dyDescent="0.2">
      <c r="A149" s="72"/>
      <c r="B149" s="72" t="s">
        <v>142</v>
      </c>
      <c r="C149" s="73" t="s">
        <v>97</v>
      </c>
      <c r="D149" s="74" t="s">
        <v>3</v>
      </c>
      <c r="E149" s="75">
        <v>1</v>
      </c>
      <c r="F149" s="76">
        <v>344874.59</v>
      </c>
      <c r="G149" s="76">
        <v>417194.79</v>
      </c>
      <c r="H149" s="77">
        <f>ROUND(E149*F149,2)</f>
        <v>344874.59</v>
      </c>
      <c r="I149" s="78">
        <f>ROUND(E149*G149,2)</f>
        <v>417194.79</v>
      </c>
    </row>
    <row r="150" spans="1:9" s="90" customFormat="1" ht="25.5" customHeight="1" x14ac:dyDescent="0.2">
      <c r="A150" s="84">
        <v>3</v>
      </c>
      <c r="B150" s="84"/>
      <c r="C150" s="85" t="s">
        <v>146</v>
      </c>
      <c r="D150" s="85"/>
      <c r="E150" s="86"/>
      <c r="F150" s="87"/>
      <c r="G150" s="88"/>
      <c r="H150" s="89">
        <f>SUM(H151:H151)</f>
        <v>123669.15</v>
      </c>
      <c r="I150" s="101">
        <f>SUM(I151:I151)</f>
        <v>149602.57</v>
      </c>
    </row>
    <row r="151" spans="1:9" s="79" customFormat="1" ht="25.5" customHeight="1" x14ac:dyDescent="0.2">
      <c r="A151" s="72" t="s">
        <v>112</v>
      </c>
      <c r="B151" s="72" t="s">
        <v>143</v>
      </c>
      <c r="C151" s="73" t="s">
        <v>148</v>
      </c>
      <c r="D151" s="74" t="s">
        <v>3</v>
      </c>
      <c r="E151" s="75">
        <v>1</v>
      </c>
      <c r="F151" s="76">
        <v>123669.15</v>
      </c>
      <c r="G151" s="76">
        <v>149602.57</v>
      </c>
      <c r="H151" s="77">
        <f>ROUND(E151*F151,2)</f>
        <v>123669.15</v>
      </c>
      <c r="I151" s="78">
        <f>ROUND(E151*G151,2)</f>
        <v>149602.57</v>
      </c>
    </row>
    <row r="152" spans="1:9" s="90" customFormat="1" ht="25.5" customHeight="1" x14ac:dyDescent="0.2">
      <c r="A152" s="84">
        <v>4</v>
      </c>
      <c r="B152" s="84"/>
      <c r="C152" s="85" t="s">
        <v>147</v>
      </c>
      <c r="D152" s="85"/>
      <c r="E152" s="86"/>
      <c r="F152" s="87"/>
      <c r="G152" s="88"/>
      <c r="H152" s="89">
        <f>SUM(H153:H153)</f>
        <v>56216.94</v>
      </c>
      <c r="I152" s="101">
        <f>SUM(I153:I153)</f>
        <v>68005.63</v>
      </c>
    </row>
    <row r="153" spans="1:9" s="79" customFormat="1" ht="25.5" customHeight="1" thickBot="1" x14ac:dyDescent="0.25">
      <c r="A153" s="147" t="s">
        <v>123</v>
      </c>
      <c r="B153" s="147" t="s">
        <v>144</v>
      </c>
      <c r="C153" s="148" t="s">
        <v>149</v>
      </c>
      <c r="D153" s="149" t="s">
        <v>3</v>
      </c>
      <c r="E153" s="150">
        <v>1</v>
      </c>
      <c r="F153" s="151">
        <v>56216.94</v>
      </c>
      <c r="G153" s="151">
        <v>68005.63</v>
      </c>
      <c r="H153" s="152">
        <f>ROUND(E153*F153,2)</f>
        <v>56216.94</v>
      </c>
      <c r="I153" s="153">
        <f>ROUND(E153*G153,2)</f>
        <v>68005.63</v>
      </c>
    </row>
    <row r="154" spans="1:9" ht="13.5" thickTop="1" x14ac:dyDescent="0.2"/>
  </sheetData>
  <mergeCells count="5">
    <mergeCell ref="E6:E7"/>
    <mergeCell ref="A6:A7"/>
    <mergeCell ref="B6:B7"/>
    <mergeCell ref="C6:C7"/>
    <mergeCell ref="D6:D7"/>
  </mergeCells>
  <phoneticPr fontId="0" type="noConversion"/>
  <printOptions gridLinesSet="0"/>
  <pageMargins left="0.59055118110236227" right="0.98425196850393704" top="0.98425196850393704" bottom="0.59055118110236227" header="0.51181102362204722" footer="0.43307086614173229"/>
  <pageSetup paperSize="9" scale="85" fitToHeight="100" orientation="landscape" r:id="rId1"/>
  <headerFooter>
    <oddFooter>&amp;L&amp;6&amp;Z&amp;F\&amp;A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showGridLines="0" view="pageBreakPreview" zoomScaleNormal="100" zoomScaleSheetLayoutView="100" workbookViewId="0">
      <selection activeCell="P12" sqref="P12"/>
    </sheetView>
  </sheetViews>
  <sheetFormatPr defaultColWidth="9.140625" defaultRowHeight="24.95" customHeight="1" x14ac:dyDescent="0.2"/>
  <cols>
    <col min="1" max="1" width="5.7109375" style="13" customWidth="1"/>
    <col min="2" max="2" width="25.7109375" style="13" customWidth="1"/>
    <col min="3" max="3" width="12.7109375" style="13" customWidth="1"/>
    <col min="4" max="4" width="2.7109375" style="13" customWidth="1"/>
    <col min="5" max="5" width="11.28515625" style="13" bestFit="1" customWidth="1"/>
    <col min="6" max="6" width="11.28515625" style="13" customWidth="1"/>
    <col min="7" max="16" width="13.140625" style="13" customWidth="1"/>
    <col min="17" max="17" width="8.42578125" style="13" customWidth="1"/>
    <col min="18" max="16384" width="9.140625" style="13"/>
  </cols>
  <sheetData>
    <row r="1" spans="1:16" s="30" customFormat="1" ht="30" customHeight="1" thickTop="1" thickBot="1" x14ac:dyDescent="0.25">
      <c r="A1" s="28" t="s">
        <v>64</v>
      </c>
      <c r="B1" s="28"/>
      <c r="C1" s="28"/>
      <c r="D1" s="28"/>
      <c r="E1" s="28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s="34" customFormat="1" ht="20.100000000000001" customHeight="1" thickTop="1" x14ac:dyDescent="0.2">
      <c r="A2" s="58" t="s">
        <v>91</v>
      </c>
      <c r="B2" s="31"/>
      <c r="C2" s="32"/>
      <c r="D2" s="32"/>
      <c r="E2" s="33"/>
      <c r="F2" s="33"/>
      <c r="G2" s="31"/>
      <c r="H2" s="33"/>
      <c r="I2" s="33"/>
      <c r="J2" s="33"/>
      <c r="K2" s="33"/>
      <c r="L2" s="33"/>
      <c r="M2" s="33"/>
      <c r="N2" s="33"/>
      <c r="O2" s="33"/>
      <c r="P2" s="62" t="s">
        <v>297</v>
      </c>
    </row>
    <row r="3" spans="1:16" s="34" customFormat="1" ht="19.5" customHeight="1" x14ac:dyDescent="0.2">
      <c r="A3" s="53" t="s">
        <v>92</v>
      </c>
      <c r="B3" s="35"/>
      <c r="C3" s="24"/>
      <c r="D3" s="24"/>
      <c r="G3" s="35"/>
      <c r="H3" s="57"/>
      <c r="I3" s="57"/>
      <c r="J3" s="57"/>
      <c r="K3" s="57"/>
      <c r="L3" s="57"/>
      <c r="M3" s="57"/>
      <c r="N3" s="57"/>
      <c r="O3" s="57"/>
      <c r="P3" s="62" t="s">
        <v>74</v>
      </c>
    </row>
    <row r="4" spans="1:16" s="34" customFormat="1" ht="20.100000000000001" customHeight="1" x14ac:dyDescent="0.2">
      <c r="A4" s="53" t="s">
        <v>96</v>
      </c>
      <c r="B4" s="36"/>
      <c r="C4" s="24"/>
      <c r="D4" s="24"/>
      <c r="H4" s="35"/>
      <c r="I4" s="35"/>
      <c r="J4" s="35"/>
      <c r="K4" s="35"/>
      <c r="L4" s="35"/>
      <c r="M4" s="35"/>
      <c r="N4" s="35"/>
      <c r="O4" s="35"/>
      <c r="P4" s="60" t="s">
        <v>287</v>
      </c>
    </row>
    <row r="5" spans="1:16" s="34" customFormat="1" ht="20.100000000000001" customHeight="1" x14ac:dyDescent="0.2">
      <c r="A5" s="114" t="s">
        <v>93</v>
      </c>
      <c r="B5" s="37"/>
      <c r="C5" s="38"/>
      <c r="D5" s="38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154">
        <f>O!$I$5</f>
        <v>0.2097</v>
      </c>
    </row>
    <row r="6" spans="1:16" ht="25.5" customHeight="1" x14ac:dyDescent="0.2">
      <c r="A6" s="162" t="s">
        <v>28</v>
      </c>
      <c r="B6" s="163"/>
      <c r="C6" s="166" t="s">
        <v>46</v>
      </c>
      <c r="D6" s="39" t="s">
        <v>13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25.5" customHeight="1" x14ac:dyDescent="0.2">
      <c r="A7" s="164"/>
      <c r="B7" s="165"/>
      <c r="C7" s="167"/>
      <c r="D7" s="41" t="s">
        <v>48</v>
      </c>
      <c r="E7" s="41" t="s">
        <v>49</v>
      </c>
      <c r="F7" s="41" t="s">
        <v>50</v>
      </c>
      <c r="G7" s="41" t="s">
        <v>51</v>
      </c>
      <c r="H7" s="41" t="s">
        <v>52</v>
      </c>
      <c r="I7" s="41" t="s">
        <v>53</v>
      </c>
      <c r="J7" s="41" t="s">
        <v>54</v>
      </c>
      <c r="K7" s="41" t="s">
        <v>65</v>
      </c>
      <c r="L7" s="41" t="s">
        <v>66</v>
      </c>
      <c r="M7" s="41" t="s">
        <v>67</v>
      </c>
      <c r="N7" s="41" t="s">
        <v>68</v>
      </c>
      <c r="O7" s="41" t="s">
        <v>69</v>
      </c>
      <c r="P7" s="41" t="s">
        <v>70</v>
      </c>
    </row>
    <row r="8" spans="1:16" ht="60" customHeight="1" x14ac:dyDescent="0.2">
      <c r="A8" s="42" t="str">
        <f>RE!A8</f>
        <v>1.1</v>
      </c>
      <c r="B8" s="43" t="str">
        <f>RE!B8</f>
        <v>INFRAESTRUTURA</v>
      </c>
      <c r="C8" s="44">
        <f>RE!D8</f>
        <v>2278032.3400000003</v>
      </c>
      <c r="D8" s="45"/>
      <c r="E8" s="103"/>
      <c r="F8" s="103">
        <f>($C8/180)*30</f>
        <v>379672.0566666667</v>
      </c>
      <c r="G8" s="103">
        <f t="shared" ref="G8:K8" si="0">($C8/180)*30</f>
        <v>379672.0566666667</v>
      </c>
      <c r="H8" s="103">
        <f t="shared" si="0"/>
        <v>379672.0566666667</v>
      </c>
      <c r="I8" s="103">
        <f t="shared" si="0"/>
        <v>379672.0566666667</v>
      </c>
      <c r="J8" s="103">
        <f t="shared" si="0"/>
        <v>379672.0566666667</v>
      </c>
      <c r="K8" s="103">
        <f t="shared" si="0"/>
        <v>379672.0566666667</v>
      </c>
      <c r="L8" s="103"/>
      <c r="M8" s="103"/>
      <c r="N8" s="103"/>
      <c r="O8" s="103"/>
      <c r="P8" s="103"/>
    </row>
    <row r="9" spans="1:16" ht="60" customHeight="1" x14ac:dyDescent="0.2">
      <c r="A9" s="42" t="str">
        <f>RE!A9</f>
        <v>1.2</v>
      </c>
      <c r="B9" s="43" t="str">
        <f>RE!B9</f>
        <v>MESOESTRUTURA</v>
      </c>
      <c r="C9" s="44">
        <f>RE!D9</f>
        <v>664800.80000000016</v>
      </c>
      <c r="D9" s="45"/>
      <c r="E9" s="103"/>
      <c r="F9" s="103"/>
      <c r="G9" s="103"/>
      <c r="H9" s="103"/>
      <c r="I9" s="103">
        <f t="shared" ref="I9" si="1">($C9/120)*30</f>
        <v>166200.20000000004</v>
      </c>
      <c r="J9" s="103">
        <f>($C9/120)*30</f>
        <v>166200.20000000004</v>
      </c>
      <c r="K9" s="103">
        <f t="shared" ref="K9:L9" si="2">($C9/120)*30</f>
        <v>166200.20000000004</v>
      </c>
      <c r="L9" s="103">
        <f t="shared" si="2"/>
        <v>166200.20000000004</v>
      </c>
      <c r="M9" s="103"/>
      <c r="N9" s="103"/>
      <c r="O9" s="103"/>
      <c r="P9" s="103"/>
    </row>
    <row r="10" spans="1:16" ht="60" customHeight="1" x14ac:dyDescent="0.2">
      <c r="A10" s="42" t="str">
        <f>RE!A10</f>
        <v>1.3</v>
      </c>
      <c r="B10" s="43" t="str">
        <f>RE!B10</f>
        <v>SUPERESTRUTURA</v>
      </c>
      <c r="C10" s="44">
        <f>RE!D10</f>
        <v>2403487.3400000003</v>
      </c>
      <c r="D10" s="45"/>
      <c r="E10" s="103"/>
      <c r="F10" s="103"/>
      <c r="G10" s="103"/>
      <c r="H10" s="103"/>
      <c r="I10" s="103"/>
      <c r="J10" s="103"/>
      <c r="K10" s="103">
        <f>($C10/180)*30</f>
        <v>400581.22333333339</v>
      </c>
      <c r="L10" s="103">
        <f>($C10/180)*30</f>
        <v>400581.22333333339</v>
      </c>
      <c r="M10" s="103">
        <f t="shared" ref="M10:P10" si="3">($C10/180)*30</f>
        <v>400581.22333333339</v>
      </c>
      <c r="N10" s="103">
        <f t="shared" si="3"/>
        <v>400581.22333333339</v>
      </c>
      <c r="O10" s="103">
        <f t="shared" si="3"/>
        <v>400581.22333333339</v>
      </c>
      <c r="P10" s="103">
        <f t="shared" si="3"/>
        <v>400581.22333333339</v>
      </c>
    </row>
    <row r="11" spans="1:16" ht="60" customHeight="1" x14ac:dyDescent="0.2">
      <c r="A11" s="42" t="str">
        <f>RE!A11</f>
        <v>1.4</v>
      </c>
      <c r="B11" s="43" t="str">
        <f>RE!B11</f>
        <v>ACABAMENTOS E OBRAS COMPLEMENTARES</v>
      </c>
      <c r="C11" s="44">
        <f>RE!D11</f>
        <v>30273.510000000002</v>
      </c>
      <c r="D11" s="45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>
        <f>($C11/30)*30</f>
        <v>30273.510000000002</v>
      </c>
    </row>
    <row r="12" spans="1:16" ht="60" customHeight="1" x14ac:dyDescent="0.2">
      <c r="A12" s="42">
        <f>RE!A12</f>
        <v>2</v>
      </c>
      <c r="B12" s="43" t="str">
        <f>RE!B12</f>
        <v>ADMINISTRAÇÃO LOCAL</v>
      </c>
      <c r="C12" s="44">
        <f>RE!D12</f>
        <v>417194.79</v>
      </c>
      <c r="D12" s="45"/>
      <c r="E12" s="103">
        <f>$C12*(SUM(E8:E11,E13:E14)/SUM($C$8:$C$11,$C$13:$C$14))</f>
        <v>11156.803178508337</v>
      </c>
      <c r="F12" s="103">
        <f t="shared" ref="F12:P12" si="4">$C12*(SUM(F8:F11,F13:F14)/SUM($C$8:$C$11,$C$13:$C$14))</f>
        <v>28314.529680937059</v>
      </c>
      <c r="G12" s="103">
        <f t="shared" si="4"/>
        <v>28314.529680937059</v>
      </c>
      <c r="H12" s="103">
        <f t="shared" si="4"/>
        <v>28314.529680937059</v>
      </c>
      <c r="I12" s="103">
        <f t="shared" si="4"/>
        <v>40709.122364931201</v>
      </c>
      <c r="J12" s="103">
        <f t="shared" si="4"/>
        <v>40709.122364931201</v>
      </c>
      <c r="K12" s="103">
        <f t="shared" si="4"/>
        <v>70582.979917886958</v>
      </c>
      <c r="L12" s="103">
        <f t="shared" si="4"/>
        <v>42268.450236949895</v>
      </c>
      <c r="M12" s="103">
        <f t="shared" si="4"/>
        <v>29873.857552955753</v>
      </c>
      <c r="N12" s="103">
        <f t="shared" si="4"/>
        <v>29873.857552955753</v>
      </c>
      <c r="O12" s="103">
        <f t="shared" si="4"/>
        <v>29873.857552955753</v>
      </c>
      <c r="P12" s="103">
        <f t="shared" si="4"/>
        <v>37203.150235113993</v>
      </c>
    </row>
    <row r="13" spans="1:16" ht="60" customHeight="1" x14ac:dyDescent="0.2">
      <c r="A13" s="42">
        <f>RE!A13</f>
        <v>3</v>
      </c>
      <c r="B13" s="43" t="str">
        <f>RE!B13</f>
        <v>MOBILIZAÇÃO</v>
      </c>
      <c r="C13" s="44">
        <f>RE!D13</f>
        <v>149602.57</v>
      </c>
      <c r="D13" s="45"/>
      <c r="E13" s="103">
        <f>C13</f>
        <v>149602.57</v>
      </c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</row>
    <row r="14" spans="1:16" ht="60" customHeight="1" x14ac:dyDescent="0.2">
      <c r="A14" s="42">
        <f>RE!A14</f>
        <v>4</v>
      </c>
      <c r="B14" s="43" t="str">
        <f>RE!B14</f>
        <v>DESMOBILIZAÇÃO</v>
      </c>
      <c r="C14" s="44">
        <f>RE!D14</f>
        <v>68005.63</v>
      </c>
      <c r="D14" s="45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>
        <f>C14</f>
        <v>68005.63</v>
      </c>
    </row>
    <row r="15" spans="1:16" s="25" customFormat="1" ht="60" customHeight="1" x14ac:dyDescent="0.2">
      <c r="A15" s="46" t="s">
        <v>14</v>
      </c>
      <c r="B15" s="46"/>
      <c r="C15" s="47"/>
      <c r="D15" s="45"/>
      <c r="E15" s="48">
        <f>SUM(E8:E14)</f>
        <v>160759.37317850834</v>
      </c>
      <c r="F15" s="48">
        <f t="shared" ref="F15:P15" si="5">SUM(F8:F14)</f>
        <v>407986.58634760376</v>
      </c>
      <c r="G15" s="48">
        <f t="shared" si="5"/>
        <v>407986.58634760376</v>
      </c>
      <c r="H15" s="48">
        <f t="shared" si="5"/>
        <v>407986.58634760376</v>
      </c>
      <c r="I15" s="48">
        <f t="shared" si="5"/>
        <v>586581.37903159787</v>
      </c>
      <c r="J15" s="48">
        <f t="shared" si="5"/>
        <v>586581.37903159787</v>
      </c>
      <c r="K15" s="48">
        <f t="shared" si="5"/>
        <v>1017036.4599178871</v>
      </c>
      <c r="L15" s="48">
        <f t="shared" si="5"/>
        <v>609049.87357028341</v>
      </c>
      <c r="M15" s="48">
        <f t="shared" si="5"/>
        <v>430455.08088628913</v>
      </c>
      <c r="N15" s="48">
        <f t="shared" si="5"/>
        <v>430455.08088628913</v>
      </c>
      <c r="O15" s="48">
        <f t="shared" si="5"/>
        <v>430455.08088628913</v>
      </c>
      <c r="P15" s="48">
        <f t="shared" si="5"/>
        <v>536063.51356844744</v>
      </c>
    </row>
    <row r="16" spans="1:16" s="25" customFormat="1" ht="60" customHeight="1" thickBot="1" x14ac:dyDescent="0.25">
      <c r="A16" s="49" t="s">
        <v>27</v>
      </c>
      <c r="B16" s="49"/>
      <c r="C16" s="50"/>
      <c r="D16" s="51"/>
      <c r="E16" s="52">
        <f>E15</f>
        <v>160759.37317850834</v>
      </c>
      <c r="F16" s="52">
        <f>F15+E16</f>
        <v>568745.95952611207</v>
      </c>
      <c r="G16" s="52">
        <f t="shared" ref="G16:P16" si="6">G15+F16</f>
        <v>976732.54587371578</v>
      </c>
      <c r="H16" s="52">
        <f t="shared" si="6"/>
        <v>1384719.1322213195</v>
      </c>
      <c r="I16" s="52">
        <f t="shared" si="6"/>
        <v>1971300.5112529173</v>
      </c>
      <c r="J16" s="52">
        <f t="shared" si="6"/>
        <v>2557881.890284515</v>
      </c>
      <c r="K16" s="52">
        <f t="shared" si="6"/>
        <v>3574918.3502024021</v>
      </c>
      <c r="L16" s="52">
        <f t="shared" si="6"/>
        <v>4183968.2237726855</v>
      </c>
      <c r="M16" s="52">
        <f t="shared" si="6"/>
        <v>4614423.3046589745</v>
      </c>
      <c r="N16" s="52">
        <f t="shared" si="6"/>
        <v>5044878.385545264</v>
      </c>
      <c r="O16" s="52">
        <f t="shared" si="6"/>
        <v>5475333.4664315535</v>
      </c>
      <c r="P16" s="52">
        <f t="shared" si="6"/>
        <v>6011396.9800000004</v>
      </c>
    </row>
    <row r="17" ht="24.95" customHeight="1" thickTop="1" x14ac:dyDescent="0.2"/>
  </sheetData>
  <mergeCells count="2">
    <mergeCell ref="A6:B7"/>
    <mergeCell ref="C6:C7"/>
  </mergeCells>
  <phoneticPr fontId="0" type="noConversion"/>
  <pageMargins left="0.59055118110236227" right="0.98425196850393704" top="0.98425196850393704" bottom="0.59055118110236227" header="0.51181102362204722" footer="0.43307086614173229"/>
  <pageSetup paperSize="9" scale="65" fitToHeight="100" orientation="landscape" r:id="rId1"/>
  <headerFooter>
    <oddFooter>&amp;L&amp;6&amp;Z&amp;F&amp;A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RE</vt:lpstr>
      <vt:lpstr>O</vt:lpstr>
      <vt:lpstr>CFF</vt:lpstr>
      <vt:lpstr>CFF!Area_de_impressao</vt:lpstr>
      <vt:lpstr>O!Area_de_impressao</vt:lpstr>
      <vt:lpstr>RE!Area_de_impressao</vt:lpstr>
      <vt:lpstr>O!Titulos_de_impressao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H. Costa</dc:creator>
  <cp:lastModifiedBy>Anselmo C. P. Moreira</cp:lastModifiedBy>
  <cp:lastPrinted>2017-02-09T19:11:52Z</cp:lastPrinted>
  <dcterms:created xsi:type="dcterms:W3CDTF">1998-08-20T17:21:56Z</dcterms:created>
  <dcterms:modified xsi:type="dcterms:W3CDTF">2017-02-16T18:56:21Z</dcterms:modified>
</cp:coreProperties>
</file>